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般公共预算" sheetId="3" r:id="rId1"/>
    <sheet name="政府性基金预算" sheetId="2" r:id="rId2"/>
  </sheets>
  <calcPr calcId="144525"/>
</workbook>
</file>

<file path=xl/comments1.xml><?xml version="1.0" encoding="utf-8"?>
<comments xmlns="http://schemas.openxmlformats.org/spreadsheetml/2006/main">
  <authors>
    <author>yscz</author>
  </authors>
  <commentList>
    <comment ref="C37" authorId="0">
      <text>
        <r>
          <rPr>
            <b/>
            <sz val="9"/>
            <rFont val="宋体"/>
            <charset val="134"/>
          </rPr>
          <t>yscz:</t>
        </r>
        <r>
          <rPr>
            <sz val="9"/>
            <rFont val="宋体"/>
            <charset val="134"/>
          </rPr>
          <t xml:space="preserve">
市财农｛2018】89号财政专项扶贫资金</t>
        </r>
      </text>
    </comment>
    <comment ref="C40" authorId="0">
      <text>
        <r>
          <rPr>
            <b/>
            <sz val="9"/>
            <rFont val="宋体"/>
            <charset val="134"/>
          </rPr>
          <t>yscz:</t>
        </r>
        <r>
          <rPr>
            <sz val="9"/>
            <rFont val="宋体"/>
            <charset val="134"/>
          </rPr>
          <t xml:space="preserve">
市财社【2018】116号中央财政困难群众救助327万、市财社【2018】122号残疾人事业发展补助资金4.75万元、市财社【2018】125号中央财政优抚对象补助和医疗保障经费、桂财社【2018】157号民政救助优抚类资金140.55万、桂财社【2018】152号重大公卫23.1
万、市财社【2019】4号健康扶贫补助资金25.31万</t>
        </r>
      </text>
    </comment>
    <comment ref="B50" authorId="0">
      <text>
        <r>
          <rPr>
            <b/>
            <sz val="9"/>
            <rFont val="宋体"/>
            <charset val="134"/>
          </rPr>
          <t>yscz:</t>
        </r>
        <r>
          <rPr>
            <sz val="9"/>
            <rFont val="宋体"/>
            <charset val="134"/>
          </rPr>
          <t xml:space="preserve">
桂财社[2018]157号民政事业发展专项资金4.95万</t>
        </r>
      </text>
    </comment>
    <comment ref="C50" authorId="0">
      <text>
        <r>
          <rPr>
            <b/>
            <sz val="9"/>
            <rFont val="宋体"/>
            <charset val="134"/>
          </rPr>
          <t>yscz:</t>
        </r>
        <r>
          <rPr>
            <sz val="9"/>
            <rFont val="宋体"/>
            <charset val="134"/>
          </rPr>
          <t xml:space="preserve">
桂财社[2018]157号民政事业发展专项资金4.95万</t>
        </r>
      </text>
    </comment>
  </commentList>
</comments>
</file>

<file path=xl/sharedStrings.xml><?xml version="1.0" encoding="utf-8"?>
<sst xmlns="http://schemas.openxmlformats.org/spreadsheetml/2006/main" count="181" uniqueCount="158">
  <si>
    <t>雁山区2021年一般公共预算调整表</t>
  </si>
  <si>
    <t>单位：万元</t>
  </si>
  <si>
    <t>收          入</t>
  </si>
  <si>
    <t>备注</t>
  </si>
  <si>
    <t>支          出</t>
  </si>
  <si>
    <t>项          目</t>
  </si>
  <si>
    <t>年初预算数</t>
  </si>
  <si>
    <t>预算调整数</t>
  </si>
  <si>
    <t>比年初预算数增减</t>
  </si>
  <si>
    <t>金额</t>
  </si>
  <si>
    <t>%</t>
  </si>
  <si>
    <t>（一）税收收入</t>
  </si>
  <si>
    <t>一、一般公共服务</t>
  </si>
  <si>
    <t xml:space="preserve">        增值税</t>
  </si>
  <si>
    <t>二、外交支出</t>
  </si>
  <si>
    <t xml:space="preserve">        企业所得税</t>
  </si>
  <si>
    <t>三、国防支出</t>
  </si>
  <si>
    <t xml:space="preserve">        个人所得税</t>
  </si>
  <si>
    <t>四、公共安全支出</t>
  </si>
  <si>
    <t xml:space="preserve">        城市维护建设税</t>
  </si>
  <si>
    <t>五、教育支出</t>
  </si>
  <si>
    <t xml:space="preserve">        房产税</t>
  </si>
  <si>
    <t>六、科学技术支出</t>
  </si>
  <si>
    <t xml:space="preserve">        印花税</t>
  </si>
  <si>
    <t>七、文化旅游体育与传媒支出</t>
  </si>
  <si>
    <t xml:space="preserve">        城镇土地使用税</t>
  </si>
  <si>
    <t>八、社会保障和就业支出</t>
  </si>
  <si>
    <t xml:space="preserve">        土地增值税</t>
  </si>
  <si>
    <t>九、卫生健康支出</t>
  </si>
  <si>
    <t xml:space="preserve">        车船税</t>
  </si>
  <si>
    <t>十、节能环保支出</t>
  </si>
  <si>
    <t xml:space="preserve">    耕地占用税</t>
  </si>
  <si>
    <t>十一、城乡社区支出</t>
  </si>
  <si>
    <t>（二）非税收入</t>
  </si>
  <si>
    <t>十二、农林水支出</t>
  </si>
  <si>
    <t xml:space="preserve">    行政事业性收费收入</t>
  </si>
  <si>
    <t>十三、交通运输支出</t>
  </si>
  <si>
    <t xml:space="preserve">    罚没收入</t>
  </si>
  <si>
    <t>十四、资源勘探工业信息等支出</t>
  </si>
  <si>
    <t xml:space="preserve">    政府住房基金收入</t>
  </si>
  <si>
    <t>十五、商业服务业等支出</t>
  </si>
  <si>
    <t xml:space="preserve">    国有资源（资产）有偿使用收入</t>
  </si>
  <si>
    <t>十六、金融支出</t>
  </si>
  <si>
    <t>一般公共预算收入小计</t>
  </si>
  <si>
    <t>十七、援助其他地区支出</t>
  </si>
  <si>
    <t>转移性收入</t>
  </si>
  <si>
    <t>十八、自然资源海洋气象等支出</t>
  </si>
  <si>
    <t>（一）上级补助收入</t>
  </si>
  <si>
    <t>十九、住房保障支出</t>
  </si>
  <si>
    <t xml:space="preserve"> 1.返还性收入</t>
  </si>
  <si>
    <t>二十、粮油物资储备支出</t>
  </si>
  <si>
    <t xml:space="preserve">   所得税基数返还收入</t>
  </si>
  <si>
    <t>二十一、灾害防治及应急管理支出</t>
  </si>
  <si>
    <t xml:space="preserve">   增值税税收返还收入 </t>
  </si>
  <si>
    <t>二十二、预备费</t>
  </si>
  <si>
    <t xml:space="preserve">   增值税“五五分享”税收返还收入</t>
  </si>
  <si>
    <t>二十三、债务付息支出</t>
  </si>
  <si>
    <t xml:space="preserve"> 2.一般性转移支付收入</t>
  </si>
  <si>
    <t>二十四、债务发行费用支出</t>
  </si>
  <si>
    <t xml:space="preserve">   体制补助收入</t>
  </si>
  <si>
    <t>二十五、其他支出</t>
  </si>
  <si>
    <t xml:space="preserve">   均衡性转移支付收入</t>
  </si>
  <si>
    <t>一般公共预算支出小计</t>
  </si>
  <si>
    <t xml:space="preserve">   县级基本财力保障机制奖补资金收入</t>
  </si>
  <si>
    <t>转移性支出</t>
  </si>
  <si>
    <t xml:space="preserve">   结算补助收入</t>
  </si>
  <si>
    <t>（一）上解上级支出</t>
  </si>
  <si>
    <t xml:space="preserve">   重点生态功能区转移支付收入</t>
  </si>
  <si>
    <t>（二）补助下级支出</t>
  </si>
  <si>
    <t xml:space="preserve">   固定数额补助收入</t>
  </si>
  <si>
    <t>（三）调出资金</t>
  </si>
  <si>
    <t xml:space="preserve">   民族地区转移支付收入</t>
  </si>
  <si>
    <t>（四）债务转贷支出</t>
  </si>
  <si>
    <t xml:space="preserve">   贫困地区转移支付收入</t>
  </si>
  <si>
    <t>（五）地方政府一般债务还本支出</t>
  </si>
  <si>
    <t xml:space="preserve">   公共安全共同财政事权转移支付收入</t>
  </si>
  <si>
    <t>（六）援助其他地区支出</t>
  </si>
  <si>
    <t xml:space="preserve">   教育共同财政事权转移支付收入</t>
  </si>
  <si>
    <t>（七）安排预算稳定调节基金</t>
  </si>
  <si>
    <t xml:space="preserve">   社会保障和就业共同财政事权转移支付收入</t>
  </si>
  <si>
    <t>（八）补充预算周转金</t>
  </si>
  <si>
    <t xml:space="preserve">   医疗卫生共同财政事权转移支付收入</t>
  </si>
  <si>
    <t xml:space="preserve">   农林水共同财政事权转移支付收入</t>
  </si>
  <si>
    <t xml:space="preserve">   交通运输共同财政事权转移支付收入 </t>
  </si>
  <si>
    <t xml:space="preserve">   住房保障共同财政事权转移支付收入</t>
  </si>
  <si>
    <t xml:space="preserve">   农村综合改革转移支付收入</t>
  </si>
  <si>
    <t xml:space="preserve"> 3.专项转移支付收入</t>
  </si>
  <si>
    <t xml:space="preserve">   一般公共服务</t>
  </si>
  <si>
    <t xml:space="preserve">   社会保障和就业</t>
  </si>
  <si>
    <t xml:space="preserve">   卫生健康</t>
  </si>
  <si>
    <t xml:space="preserve">   农林水</t>
  </si>
  <si>
    <t>（二）上解收入</t>
  </si>
  <si>
    <t>（三）上年结余收入</t>
  </si>
  <si>
    <t>（四）调入资金</t>
  </si>
  <si>
    <t>（五）债务转贷收入</t>
  </si>
  <si>
    <t>（六）动用预算稳定调节基金</t>
  </si>
  <si>
    <t>收入总计</t>
  </si>
  <si>
    <t>支出合计</t>
  </si>
  <si>
    <t>雁山区2021年政府性基金预算调整表</t>
  </si>
  <si>
    <t>收入</t>
  </si>
  <si>
    <t>支出</t>
  </si>
  <si>
    <t>项       目</t>
  </si>
  <si>
    <t>项目</t>
  </si>
  <si>
    <t>一、国家电影事业发展专项资金收入</t>
  </si>
  <si>
    <t>一、科学技术支出</t>
  </si>
  <si>
    <t>二、国有土地收益基金收入</t>
  </si>
  <si>
    <t>二、文化体育与传媒支出</t>
  </si>
  <si>
    <t>三、农业土地开发资金收入</t>
  </si>
  <si>
    <t xml:space="preserve">    国家电影事业发展专项资金安排的支出</t>
  </si>
  <si>
    <t>四、国有土地使用权出让收入</t>
  </si>
  <si>
    <t xml:space="preserve">    旅游发展基金支出</t>
  </si>
  <si>
    <t xml:space="preserve">    划拨土地收入</t>
  </si>
  <si>
    <t>三、社会保障和就业支出</t>
  </si>
  <si>
    <t>五、大中型水库库区基金收入</t>
  </si>
  <si>
    <t xml:space="preserve">    大中型水库移民后期扶持基金支出</t>
  </si>
  <si>
    <t>六、彩票公益金收入</t>
  </si>
  <si>
    <t xml:space="preserve">    小型水库移民扶助基金安排的支出</t>
  </si>
  <si>
    <t>七、城市基础设施配套费收入</t>
  </si>
  <si>
    <t>四、节能环保支出</t>
  </si>
  <si>
    <t>八、小型水库移民扶助基金收入</t>
  </si>
  <si>
    <t>五、城乡社区支出</t>
  </si>
  <si>
    <t>九、国家重大水利工程建设基金收入</t>
  </si>
  <si>
    <t xml:space="preserve">    国有土地使用权出让收入安排的支出</t>
  </si>
  <si>
    <t>十、车辆通行费</t>
  </si>
  <si>
    <t xml:space="preserve">    国有土地收益基金安排的支出</t>
  </si>
  <si>
    <t>十一、污水处理费收入</t>
  </si>
  <si>
    <t xml:space="preserve">    城市基础设施配套费安排的支出</t>
  </si>
  <si>
    <t>十二、彩票发行机构和彩票销售机构的业务费用</t>
  </si>
  <si>
    <t>六、农林水支出</t>
  </si>
  <si>
    <t>十三、其他政府性基金收入</t>
  </si>
  <si>
    <t>七、交通运输支出</t>
  </si>
  <si>
    <t>十四、其他政府性基金专项债务对应项目专项收入</t>
  </si>
  <si>
    <t>八、资源勘探信息等支出</t>
  </si>
  <si>
    <t xml:space="preserve">   其他政府性基金专项债务对应项目专项收入</t>
  </si>
  <si>
    <t>九、金融支出</t>
  </si>
  <si>
    <t xml:space="preserve">     其他地方自行试点项目收益专项债券对应项目专项收入</t>
  </si>
  <si>
    <t>十、其他支出</t>
  </si>
  <si>
    <t xml:space="preserve">    其他地方自行试点项目收益专项债券收入安排的支出</t>
  </si>
  <si>
    <t xml:space="preserve">    彩票公益金安排的支出</t>
  </si>
  <si>
    <t>十一、债务付息支出</t>
  </si>
  <si>
    <t xml:space="preserve">    地方政府专项债务付息支出</t>
  </si>
  <si>
    <t>十二、债务发行费用支出</t>
  </si>
  <si>
    <t xml:space="preserve">    地方政府专项债务发行费用支出</t>
  </si>
  <si>
    <t>十三、其他政府性基金</t>
  </si>
  <si>
    <t>政府性基金预算收入合计</t>
  </si>
  <si>
    <t>政府性基金预算支出合计</t>
  </si>
  <si>
    <t xml:space="preserve">  上级补助收入</t>
  </si>
  <si>
    <t>上解上级支出</t>
  </si>
  <si>
    <t xml:space="preserve">  上年结余收入</t>
  </si>
  <si>
    <t>补助下级支出</t>
  </si>
  <si>
    <t xml:space="preserve">  调入资金</t>
  </si>
  <si>
    <t>调出资金</t>
  </si>
  <si>
    <t xml:space="preserve">  地方政府专项债务转贷收入</t>
  </si>
  <si>
    <t>地方政府专项债务还本支出</t>
  </si>
  <si>
    <t xml:space="preserve">      其他地方自行试点项目收益专项债券收入</t>
  </si>
  <si>
    <t>地方政府专项债务转贷支出</t>
  </si>
  <si>
    <t>年终结余</t>
  </si>
  <si>
    <t>支出总计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</si>
</sst>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 "/>
    <numFmt numFmtId="177" formatCode="0.00_ "/>
  </numFmts>
  <fonts count="37">
    <font>
      <sz val="11"/>
      <color theme="1"/>
      <name val="宋体"/>
      <charset val="134"/>
      <scheme val="minor"/>
    </font>
    <font>
      <sz val="22"/>
      <name val="方正小标宋_GBK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20"/>
      <name val="方正小标宋_GBK"/>
      <charset val="134"/>
    </font>
    <font>
      <b/>
      <sz val="10"/>
      <name val="宋体"/>
      <charset val="134"/>
    </font>
    <font>
      <b/>
      <sz val="11"/>
      <name val="黑体"/>
      <charset val="134"/>
    </font>
    <font>
      <b/>
      <sz val="11"/>
      <color indexed="8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/>
    <xf numFmtId="0" fontId="32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6" fillId="21" borderId="13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" fillId="0" borderId="0"/>
    <xf numFmtId="0" fontId="15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</cellStyleXfs>
  <cellXfs count="1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0" fontId="0" fillId="0" borderId="0" xfId="11" applyNumberFormat="1" applyAlignment="1">
      <alignment vertical="center"/>
    </xf>
    <xf numFmtId="1" fontId="1" fillId="0" borderId="0" xfId="0" applyNumberFormat="1" applyFont="1" applyFill="1" applyAlignment="1">
      <alignment horizontal="center" vertical="center" wrapText="1" shrinkToFit="1"/>
    </xf>
    <xf numFmtId="10" fontId="1" fillId="0" borderId="0" xfId="11" applyNumberFormat="1" applyFont="1" applyFill="1" applyAlignment="1">
      <alignment horizontal="center" vertical="center" wrapText="1" shrinkToFit="1"/>
    </xf>
    <xf numFmtId="0" fontId="2" fillId="0" borderId="0" xfId="54" applyNumberFormat="1" applyFont="1" applyFill="1" applyAlignment="1">
      <alignment vertical="center" wrapText="1"/>
    </xf>
    <xf numFmtId="0" fontId="2" fillId="0" borderId="0" xfId="54" applyNumberFormat="1" applyFont="1" applyFill="1" applyAlignment="1">
      <alignment vertical="center"/>
    </xf>
    <xf numFmtId="0" fontId="3" fillId="0" borderId="1" xfId="54" applyNumberFormat="1" applyFont="1" applyFill="1" applyBorder="1" applyAlignment="1">
      <alignment horizontal="center" vertical="center" wrapText="1"/>
    </xf>
    <xf numFmtId="10" fontId="3" fillId="0" borderId="1" xfId="11" applyNumberFormat="1" applyFont="1" applyFill="1" applyBorder="1" applyAlignment="1" applyProtection="1">
      <alignment horizontal="center" vertical="center" wrapText="1"/>
    </xf>
    <xf numFmtId="0" fontId="3" fillId="0" borderId="1" xfId="54" applyNumberFormat="1" applyFont="1" applyFill="1" applyBorder="1" applyAlignment="1">
      <alignment horizontal="center" vertical="center"/>
    </xf>
    <xf numFmtId="0" fontId="3" fillId="0" borderId="2" xfId="54" applyNumberFormat="1" applyFont="1" applyFill="1" applyBorder="1" applyAlignment="1">
      <alignment horizontal="center" vertical="center" wrapText="1"/>
    </xf>
    <xf numFmtId="0" fontId="3" fillId="0" borderId="3" xfId="54" applyNumberFormat="1" applyFont="1" applyFill="1" applyBorder="1" applyAlignment="1">
      <alignment horizontal="center" vertical="center" wrapText="1"/>
    </xf>
    <xf numFmtId="176" fontId="3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10" fontId="3" fillId="0" borderId="1" xfId="11" applyNumberFormat="1" applyFont="1" applyFill="1" applyBorder="1" applyAlignment="1">
      <alignment horizontal="center" vertical="center" wrapText="1"/>
    </xf>
    <xf numFmtId="0" fontId="3" fillId="0" borderId="4" xfId="54" applyNumberFormat="1" applyFont="1" applyFill="1" applyBorder="1" applyAlignment="1">
      <alignment horizontal="center" vertical="center" wrapText="1" shrinkToFit="1"/>
    </xf>
    <xf numFmtId="0" fontId="3" fillId="0" borderId="5" xfId="54" applyNumberFormat="1" applyFont="1" applyFill="1" applyBorder="1" applyAlignment="1">
      <alignment horizontal="center" vertical="center" wrapText="1" shrinkToFit="1"/>
    </xf>
    <xf numFmtId="3" fontId="4" fillId="0" borderId="1" xfId="52" applyNumberFormat="1" applyFont="1" applyFill="1" applyBorder="1" applyAlignment="1" applyProtection="1">
      <alignment vertical="center" wrapText="1"/>
    </xf>
    <xf numFmtId="176" fontId="5" fillId="0" borderId="1" xfId="53" applyNumberFormat="1" applyFont="1" applyFill="1" applyBorder="1" applyAlignment="1">
      <alignment horizontal="right" vertical="center"/>
    </xf>
    <xf numFmtId="10" fontId="5" fillId="0" borderId="1" xfId="11" applyNumberFormat="1" applyFont="1" applyFill="1" applyBorder="1" applyAlignment="1" applyProtection="1">
      <alignment horizontal="right" vertical="center"/>
    </xf>
    <xf numFmtId="0" fontId="2" fillId="0" borderId="1" xfId="54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left" vertical="center" wrapText="1" shrinkToFit="1"/>
    </xf>
    <xf numFmtId="176" fontId="5" fillId="0" borderId="1" xfId="53" applyNumberFormat="1" applyFont="1" applyFill="1" applyBorder="1" applyAlignment="1">
      <alignment horizontal="right" vertical="center" wrapText="1"/>
    </xf>
    <xf numFmtId="3" fontId="5" fillId="0" borderId="1" xfId="52" applyNumberFormat="1" applyFont="1" applyFill="1" applyBorder="1" applyAlignment="1" applyProtection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6" fillId="0" borderId="1" xfId="54" applyNumberFormat="1" applyFont="1" applyFill="1" applyBorder="1" applyAlignment="1">
      <alignment vertical="center" wrapText="1"/>
    </xf>
    <xf numFmtId="0" fontId="5" fillId="0" borderId="1" xfId="57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0" fontId="0" fillId="0" borderId="1" xfId="11" applyNumberFormat="1" applyBorder="1" applyAlignment="1">
      <alignment vertical="center"/>
    </xf>
    <xf numFmtId="176" fontId="3" fillId="0" borderId="1" xfId="53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vertical="center"/>
    </xf>
    <xf numFmtId="10" fontId="3" fillId="0" borderId="1" xfId="11" applyNumberFormat="1" applyFont="1" applyFill="1" applyBorder="1" applyAlignment="1">
      <alignment vertical="center"/>
    </xf>
    <xf numFmtId="177" fontId="3" fillId="0" borderId="1" xfId="54" applyNumberFormat="1" applyFont="1" applyFill="1" applyBorder="1" applyAlignment="1" applyProtection="1">
      <alignment vertical="center" wrapText="1"/>
      <protection locked="0"/>
    </xf>
    <xf numFmtId="0" fontId="3" fillId="0" borderId="1" xfId="54" applyNumberFormat="1" applyFont="1" applyFill="1" applyBorder="1" applyAlignment="1" applyProtection="1">
      <alignment horizontal="left" vertical="center" wrapText="1" shrinkToFit="1"/>
      <protection locked="0"/>
    </xf>
    <xf numFmtId="176" fontId="3" fillId="0" borderId="1" xfId="53" applyNumberFormat="1" applyFont="1" applyFill="1" applyBorder="1" applyAlignment="1">
      <alignment horizontal="right" vertical="center" wrapText="1"/>
    </xf>
    <xf numFmtId="177" fontId="5" fillId="0" borderId="1" xfId="54" applyNumberFormat="1" applyFont="1" applyFill="1" applyBorder="1" applyAlignment="1" applyProtection="1">
      <alignment vertical="center" wrapText="1"/>
      <protection locked="0"/>
    </xf>
    <xf numFmtId="176" fontId="5" fillId="0" borderId="1" xfId="0" applyNumberFormat="1" applyFont="1" applyFill="1" applyBorder="1" applyAlignment="1">
      <alignment vertical="center"/>
    </xf>
    <xf numFmtId="0" fontId="7" fillId="0" borderId="1" xfId="54" applyNumberFormat="1" applyFont="1" applyFill="1" applyBorder="1" applyAlignment="1">
      <alignment vertical="center"/>
    </xf>
    <xf numFmtId="0" fontId="5" fillId="0" borderId="1" xfId="52" applyNumberFormat="1" applyFont="1" applyFill="1" applyBorder="1" applyAlignment="1" applyProtection="1">
      <alignment horizontal="left" vertical="center" wrapText="1" shrinkToFit="1"/>
    </xf>
    <xf numFmtId="177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 shrinkToFit="1"/>
      <protection locked="0"/>
    </xf>
    <xf numFmtId="10" fontId="2" fillId="0" borderId="6" xfId="11" applyNumberFormat="1" applyFont="1" applyFill="1" applyBorder="1" applyAlignment="1" applyProtection="1">
      <alignment horizontal="center" vertical="center"/>
    </xf>
    <xf numFmtId="0" fontId="2" fillId="0" borderId="6" xfId="54" applyNumberFormat="1" applyFont="1" applyFill="1" applyBorder="1" applyAlignment="1">
      <alignment horizontal="center" vertical="center"/>
    </xf>
    <xf numFmtId="10" fontId="3" fillId="0" borderId="7" xfId="11" applyNumberFormat="1" applyFont="1" applyFill="1" applyBorder="1" applyAlignment="1" applyProtection="1">
      <alignment horizontal="center" vertical="center" wrapText="1"/>
    </xf>
    <xf numFmtId="10" fontId="5" fillId="0" borderId="1" xfId="11" applyNumberFormat="1" applyFont="1" applyFill="1" applyBorder="1" applyAlignment="1" applyProtection="1">
      <alignment horizontal="right" vertical="center" wrapText="1"/>
    </xf>
    <xf numFmtId="0" fontId="3" fillId="0" borderId="1" xfId="54" applyNumberFormat="1" applyFont="1" applyFill="1" applyBorder="1" applyAlignment="1">
      <alignment vertical="center" wrapText="1"/>
    </xf>
    <xf numFmtId="10" fontId="3" fillId="0" borderId="1" xfId="11" applyNumberFormat="1" applyFont="1" applyFill="1" applyBorder="1" applyAlignment="1" applyProtection="1">
      <alignment horizontal="right" vertical="center" wrapText="1"/>
    </xf>
    <xf numFmtId="0" fontId="5" fillId="0" borderId="1" xfId="54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 shrinkToFit="1"/>
    </xf>
    <xf numFmtId="176" fontId="2" fillId="0" borderId="0" xfId="0" applyNumberFormat="1" applyFont="1" applyFill="1" applyBorder="1" applyAlignment="1">
      <alignment wrapText="1"/>
    </xf>
    <xf numFmtId="10" fontId="2" fillId="0" borderId="0" xfId="0" applyNumberFormat="1" applyFont="1" applyFill="1" applyBorder="1" applyAlignment="1">
      <alignment wrapText="1"/>
    </xf>
    <xf numFmtId="1" fontId="8" fillId="0" borderId="0" xfId="0" applyNumberFormat="1" applyFont="1" applyFill="1" applyAlignment="1">
      <alignment horizontal="center" vertical="center" wrapText="1" shrinkToFit="1"/>
    </xf>
    <xf numFmtId="0" fontId="2" fillId="0" borderId="0" xfId="51" applyFont="1" applyFill="1" applyBorder="1" applyAlignment="1" applyProtection="1">
      <alignment wrapText="1" shrinkToFit="1"/>
    </xf>
    <xf numFmtId="176" fontId="3" fillId="0" borderId="0" xfId="51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Font="1" applyFill="1" applyBorder="1" applyAlignment="1">
      <alignment shrinkToFit="1"/>
    </xf>
    <xf numFmtId="0" fontId="3" fillId="0" borderId="2" xfId="51" applyFont="1" applyFill="1" applyBorder="1" applyAlignment="1" applyProtection="1">
      <alignment horizontal="center" vertical="center" wrapText="1" shrinkToFit="1"/>
      <protection locked="0"/>
    </xf>
    <xf numFmtId="0" fontId="3" fillId="0" borderId="3" xfId="51" applyFont="1" applyFill="1" applyBorder="1" applyAlignment="1" applyProtection="1">
      <alignment horizontal="center" vertical="center" wrapText="1" shrinkToFit="1"/>
      <protection locked="0"/>
    </xf>
    <xf numFmtId="0" fontId="3" fillId="0" borderId="7" xfId="51" applyFont="1" applyFill="1" applyBorder="1" applyAlignment="1" applyProtection="1">
      <alignment horizontal="center" vertical="center" wrapText="1" shrinkToFi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51" applyFont="1" applyFill="1" applyBorder="1" applyAlignment="1" applyProtection="1">
      <alignment horizontal="center" vertical="center" shrinkToFit="1"/>
      <protection locked="0"/>
    </xf>
    <xf numFmtId="0" fontId="3" fillId="0" borderId="3" xfId="51" applyFont="1" applyFill="1" applyBorder="1" applyAlignment="1" applyProtection="1">
      <alignment horizontal="center" vertical="center" shrinkToFit="1"/>
      <protection locked="0"/>
    </xf>
    <xf numFmtId="0" fontId="3" fillId="0" borderId="4" xfId="51" applyFont="1" applyFill="1" applyBorder="1" applyAlignment="1" applyProtection="1">
      <alignment horizontal="center" vertical="center" wrapText="1" shrinkToFit="1"/>
      <protection locked="0"/>
    </xf>
    <xf numFmtId="176" fontId="9" fillId="0" borderId="4" xfId="51" applyNumberFormat="1" applyFont="1" applyFill="1" applyBorder="1" applyAlignment="1" applyProtection="1">
      <alignment horizontal="center" vertical="center" wrapText="1"/>
      <protection locked="0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51" applyFont="1" applyFill="1" applyBorder="1" applyAlignment="1" applyProtection="1">
      <alignment horizontal="center" vertical="center" shrinkToFit="1"/>
      <protection locked="0"/>
    </xf>
    <xf numFmtId="0" fontId="3" fillId="0" borderId="5" xfId="51" applyFont="1" applyFill="1" applyBorder="1" applyAlignment="1" applyProtection="1">
      <alignment horizontal="center" vertical="center" wrapText="1" shrinkToFit="1"/>
      <protection locked="0"/>
    </xf>
    <xf numFmtId="176" fontId="9" fillId="0" borderId="5" xfId="51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5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176" fontId="11" fillId="0" borderId="1" xfId="12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12" applyFont="1" applyFill="1" applyBorder="1" applyAlignment="1">
      <alignment vertical="center" shrinkToFit="1"/>
    </xf>
    <xf numFmtId="176" fontId="4" fillId="0" borderId="1" xfId="48" applyNumberFormat="1" applyFont="1" applyFill="1" applyBorder="1" applyAlignment="1">
      <alignment vertical="center"/>
    </xf>
    <xf numFmtId="0" fontId="12" fillId="0" borderId="1" xfId="0" applyFont="1" applyFill="1" applyBorder="1" applyAlignment="1" applyProtection="1">
      <alignment vertical="center" wrapText="1"/>
      <protection locked="0"/>
    </xf>
    <xf numFmtId="10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52" applyFont="1" applyFill="1" applyBorder="1" applyAlignment="1">
      <alignment vertical="center" shrinkToFit="1"/>
    </xf>
    <xf numFmtId="0" fontId="5" fillId="0" borderId="1" xfId="0" applyFont="1" applyFill="1" applyBorder="1" applyAlignment="1" applyProtection="1">
      <alignment vertical="center" wrapText="1"/>
      <protection locked="0"/>
    </xf>
    <xf numFmtId="1" fontId="10" fillId="0" borderId="1" xfId="0" applyNumberFormat="1" applyFont="1" applyFill="1" applyBorder="1" applyAlignment="1" applyProtection="1">
      <alignment vertical="center" wrapText="1"/>
      <protection locked="0"/>
    </xf>
    <xf numFmtId="176" fontId="11" fillId="0" borderId="1" xfId="48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 applyProtection="1">
      <alignment vertical="center" wrapText="1" shrinkToFit="1"/>
      <protection locked="0"/>
    </xf>
    <xf numFmtId="1" fontId="5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12" applyFont="1" applyFill="1" applyBorder="1" applyAlignment="1">
      <alignment vertical="center" shrinkToFit="1"/>
    </xf>
    <xf numFmtId="1" fontId="3" fillId="0" borderId="1" xfId="0" applyNumberFormat="1" applyFont="1" applyFill="1" applyBorder="1" applyAlignment="1" applyProtection="1">
      <alignment vertical="center" wrapText="1"/>
      <protection locked="0"/>
    </xf>
    <xf numFmtId="0" fontId="13" fillId="0" borderId="1" xfId="0" applyFont="1" applyFill="1" applyBorder="1" applyAlignment="1">
      <alignment vertical="center" wrapText="1"/>
    </xf>
    <xf numFmtId="1" fontId="3" fillId="0" borderId="1" xfId="12" applyNumberFormat="1" applyFont="1" applyFill="1" applyBorder="1" applyAlignment="1" applyProtection="1">
      <alignment vertical="center" shrinkToFit="1"/>
      <protection locked="0"/>
    </xf>
    <xf numFmtId="176" fontId="3" fillId="0" borderId="1" xfId="12" applyNumberFormat="1" applyFont="1" applyFill="1" applyBorder="1" applyAlignment="1">
      <alignment vertical="center"/>
    </xf>
    <xf numFmtId="1" fontId="3" fillId="0" borderId="1" xfId="52" applyNumberFormat="1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57" applyFont="1" applyFill="1" applyBorder="1" applyAlignment="1">
      <alignment vertical="center" wrapText="1"/>
    </xf>
    <xf numFmtId="0" fontId="11" fillId="0" borderId="1" xfId="12" applyNumberFormat="1" applyFont="1" applyFill="1" applyBorder="1" applyAlignment="1" applyProtection="1">
      <alignment vertical="center" wrapText="1"/>
    </xf>
    <xf numFmtId="0" fontId="7" fillId="0" borderId="1" xfId="51" applyFont="1" applyFill="1" applyBorder="1" applyAlignment="1">
      <alignment vertical="center" wrapText="1" shrinkToFit="1"/>
    </xf>
    <xf numFmtId="0" fontId="3" fillId="0" borderId="1" xfId="12" applyFont="1" applyFill="1" applyBorder="1" applyAlignment="1">
      <alignment horizontal="center" vertical="center" shrinkToFit="1"/>
    </xf>
    <xf numFmtId="176" fontId="14" fillId="0" borderId="1" xfId="51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7" fillId="0" borderId="1" xfId="12" applyFont="1" applyFill="1" applyBorder="1" applyAlignment="1">
      <alignment horizontal="center" vertical="center" shrinkToFit="1"/>
    </xf>
    <xf numFmtId="176" fontId="7" fillId="0" borderId="1" xfId="12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horizontal="right" vertical="center" wrapText="1"/>
    </xf>
    <xf numFmtId="0" fontId="3" fillId="0" borderId="7" xfId="51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176" fontId="1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市本级2018年财政预算表 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_资源县2018年地方财政预算表 （12.27）" xfId="48"/>
    <cellStyle name="40% - 强调文字颜色 6" xfId="49" builtinId="51"/>
    <cellStyle name="60% - 强调文字颜色 6" xfId="50" builtinId="52"/>
    <cellStyle name="常规_Sheet1" xfId="51"/>
    <cellStyle name="常规 2" xfId="52"/>
    <cellStyle name="常规_广西壮族自治区全区与自治区本级2012年预算执行情况和2013年预算（草案）（最终）" xfId="53"/>
    <cellStyle name="常规_2013年政府性基金预算草案0109陈改" xfId="54"/>
    <cellStyle name="样式 1" xfId="55"/>
    <cellStyle name="常规 2 10 3" xfId="56"/>
    <cellStyle name="常规 140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6"/>
  <sheetViews>
    <sheetView tabSelected="1" workbookViewId="0">
      <selection activeCell="P15" sqref="P15"/>
    </sheetView>
  </sheetViews>
  <sheetFormatPr defaultColWidth="9" defaultRowHeight="14.25"/>
  <cols>
    <col min="1" max="1" width="39.25" style="54" customWidth="1"/>
    <col min="2" max="3" width="9.375" style="55" customWidth="1"/>
    <col min="4" max="4" width="8.125" style="55" customWidth="1"/>
    <col min="5" max="5" width="9.25" style="56" customWidth="1"/>
    <col min="6" max="6" width="4.625" style="50" customWidth="1"/>
    <col min="7" max="7" width="33.75" customWidth="1"/>
    <col min="8" max="9" width="9.375" customWidth="1"/>
    <col min="10" max="10" width="8.125" customWidth="1"/>
    <col min="11" max="11" width="9.25" customWidth="1"/>
    <col min="12" max="12" width="4.625" customWidth="1"/>
    <col min="13" max="16384" width="9" style="50"/>
  </cols>
  <sheetData>
    <row r="1" s="50" customFormat="1" ht="27" spans="1:1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="50" customFormat="1" spans="1:12">
      <c r="A2" s="58"/>
      <c r="B2" s="59"/>
      <c r="C2" s="59"/>
      <c r="D2" s="59"/>
      <c r="E2" s="59"/>
      <c r="F2" s="59"/>
      <c r="G2" s="60"/>
      <c r="H2" s="60"/>
      <c r="I2" s="60"/>
      <c r="J2" s="111" t="s">
        <v>1</v>
      </c>
      <c r="K2" s="111"/>
      <c r="L2" s="111"/>
    </row>
    <row r="3" s="50" customFormat="1" spans="1:12">
      <c r="A3" s="61" t="s">
        <v>2</v>
      </c>
      <c r="B3" s="62"/>
      <c r="C3" s="62"/>
      <c r="D3" s="62"/>
      <c r="E3" s="63"/>
      <c r="F3" s="64" t="s">
        <v>3</v>
      </c>
      <c r="G3" s="65" t="s">
        <v>4</v>
      </c>
      <c r="H3" s="66"/>
      <c r="I3" s="66"/>
      <c r="J3" s="66"/>
      <c r="K3" s="112"/>
      <c r="L3" s="64" t="s">
        <v>3</v>
      </c>
    </row>
    <row r="4" s="51" customFormat="1" spans="1:12">
      <c r="A4" s="67" t="s">
        <v>5</v>
      </c>
      <c r="B4" s="68" t="s">
        <v>6</v>
      </c>
      <c r="C4" s="68" t="s">
        <v>7</v>
      </c>
      <c r="D4" s="69" t="s">
        <v>8</v>
      </c>
      <c r="E4" s="70"/>
      <c r="F4" s="71"/>
      <c r="G4" s="72" t="s">
        <v>5</v>
      </c>
      <c r="H4" s="68" t="s">
        <v>6</v>
      </c>
      <c r="I4" s="68" t="s">
        <v>7</v>
      </c>
      <c r="J4" s="69" t="s">
        <v>8</v>
      </c>
      <c r="K4" s="70"/>
      <c r="L4" s="71"/>
    </row>
    <row r="5" s="51" customFormat="1" spans="1:12">
      <c r="A5" s="73"/>
      <c r="B5" s="74"/>
      <c r="C5" s="74"/>
      <c r="D5" s="75" t="s">
        <v>9</v>
      </c>
      <c r="E5" s="76" t="s">
        <v>10</v>
      </c>
      <c r="F5" s="77"/>
      <c r="G5" s="78"/>
      <c r="H5" s="74"/>
      <c r="I5" s="74"/>
      <c r="J5" s="75" t="s">
        <v>9</v>
      </c>
      <c r="K5" s="76" t="s">
        <v>10</v>
      </c>
      <c r="L5" s="77"/>
    </row>
    <row r="6" s="52" customFormat="1" spans="1:12">
      <c r="A6" s="79" t="s">
        <v>11</v>
      </c>
      <c r="B6" s="80">
        <f>SUM(B7:B16)</f>
        <v>2667</v>
      </c>
      <c r="C6" s="80">
        <f>B6+D6</f>
        <v>3210</v>
      </c>
      <c r="D6" s="81">
        <f>SUM(D7:D16)</f>
        <v>543</v>
      </c>
      <c r="E6" s="82">
        <f t="shared" ref="E6:E26" si="0">D6/B6</f>
        <v>0.203599550056243</v>
      </c>
      <c r="F6" s="83"/>
      <c r="G6" s="84" t="s">
        <v>12</v>
      </c>
      <c r="H6" s="85">
        <v>9175</v>
      </c>
      <c r="I6" s="85">
        <f t="shared" ref="I6:I18" si="1">H6+J6</f>
        <v>10475</v>
      </c>
      <c r="J6" s="85">
        <f>804+496</f>
        <v>1300</v>
      </c>
      <c r="K6" s="87">
        <f t="shared" ref="K6:K18" si="2">J6/H6</f>
        <v>0.141689373297003</v>
      </c>
      <c r="L6" s="83"/>
    </row>
    <row r="7" s="53" customFormat="1" ht="15" outlineLevel="1" spans="1:12">
      <c r="A7" s="86" t="s">
        <v>13</v>
      </c>
      <c r="B7" s="85">
        <v>1581</v>
      </c>
      <c r="C7" s="85">
        <f>B7+D7</f>
        <v>1599</v>
      </c>
      <c r="D7" s="85">
        <f>296-278</f>
        <v>18</v>
      </c>
      <c r="E7" s="87">
        <f t="shared" si="0"/>
        <v>0.0113851992409867</v>
      </c>
      <c r="F7" s="88"/>
      <c r="G7" s="84" t="s">
        <v>14</v>
      </c>
      <c r="H7" s="85">
        <v>0</v>
      </c>
      <c r="I7" s="85">
        <f t="shared" si="1"/>
        <v>0</v>
      </c>
      <c r="J7" s="85">
        <v>0</v>
      </c>
      <c r="K7" s="87" t="e">
        <f t="shared" si="2"/>
        <v>#DIV/0!</v>
      </c>
      <c r="L7" s="113"/>
    </row>
    <row r="8" s="53" customFormat="1" ht="15" outlineLevel="1" spans="1:12">
      <c r="A8" s="86" t="s">
        <v>15</v>
      </c>
      <c r="B8" s="85">
        <v>210</v>
      </c>
      <c r="C8" s="85">
        <f t="shared" ref="C7:C16" si="3">B8+D8</f>
        <v>346</v>
      </c>
      <c r="D8" s="85">
        <f>39+97</f>
        <v>136</v>
      </c>
      <c r="E8" s="87">
        <f t="shared" si="0"/>
        <v>0.647619047619048</v>
      </c>
      <c r="F8" s="88"/>
      <c r="G8" s="84" t="s">
        <v>16</v>
      </c>
      <c r="H8" s="85">
        <v>63</v>
      </c>
      <c r="I8" s="85">
        <f t="shared" si="1"/>
        <v>63</v>
      </c>
      <c r="J8" s="85">
        <v>0</v>
      </c>
      <c r="K8" s="87">
        <f t="shared" si="2"/>
        <v>0</v>
      </c>
      <c r="L8" s="113"/>
    </row>
    <row r="9" s="53" customFormat="1" ht="15" outlineLevel="1" spans="1:12">
      <c r="A9" s="86" t="s">
        <v>17</v>
      </c>
      <c r="B9" s="85">
        <v>175</v>
      </c>
      <c r="C9" s="85">
        <f t="shared" si="3"/>
        <v>218</v>
      </c>
      <c r="D9" s="85">
        <f>30+13</f>
        <v>43</v>
      </c>
      <c r="E9" s="87">
        <f t="shared" si="0"/>
        <v>0.245714285714286</v>
      </c>
      <c r="F9" s="88"/>
      <c r="G9" s="84" t="s">
        <v>18</v>
      </c>
      <c r="H9" s="85">
        <v>1537</v>
      </c>
      <c r="I9" s="85">
        <f t="shared" si="1"/>
        <v>1537</v>
      </c>
      <c r="J9" s="85">
        <v>0</v>
      </c>
      <c r="K9" s="87">
        <f t="shared" si="2"/>
        <v>0</v>
      </c>
      <c r="L9" s="113"/>
    </row>
    <row r="10" s="53" customFormat="1" ht="15" outlineLevel="1" spans="1:12">
      <c r="A10" s="86" t="s">
        <v>19</v>
      </c>
      <c r="B10" s="85">
        <v>290</v>
      </c>
      <c r="C10" s="85">
        <f t="shared" si="3"/>
        <v>252</v>
      </c>
      <c r="D10" s="85">
        <f>30-68</f>
        <v>-38</v>
      </c>
      <c r="E10" s="87">
        <f t="shared" si="0"/>
        <v>-0.131034482758621</v>
      </c>
      <c r="F10" s="88"/>
      <c r="G10" s="84" t="s">
        <v>20</v>
      </c>
      <c r="H10" s="85">
        <v>5592</v>
      </c>
      <c r="I10" s="85">
        <f t="shared" si="1"/>
        <v>5592</v>
      </c>
      <c r="J10" s="85">
        <v>0</v>
      </c>
      <c r="K10" s="87">
        <f t="shared" si="2"/>
        <v>0</v>
      </c>
      <c r="L10" s="113"/>
    </row>
    <row r="11" s="53" customFormat="1" ht="15" outlineLevel="1" spans="1:12">
      <c r="A11" s="86" t="s">
        <v>21</v>
      </c>
      <c r="B11" s="85">
        <v>35</v>
      </c>
      <c r="C11" s="85">
        <f t="shared" si="3"/>
        <v>188</v>
      </c>
      <c r="D11" s="85">
        <f>65+88</f>
        <v>153</v>
      </c>
      <c r="E11" s="87">
        <f t="shared" si="0"/>
        <v>4.37142857142857</v>
      </c>
      <c r="F11" s="88"/>
      <c r="G11" s="84" t="s">
        <v>22</v>
      </c>
      <c r="H11" s="85">
        <v>47</v>
      </c>
      <c r="I11" s="85">
        <f t="shared" si="1"/>
        <v>47</v>
      </c>
      <c r="J11" s="85">
        <v>0</v>
      </c>
      <c r="K11" s="87">
        <f t="shared" si="2"/>
        <v>0</v>
      </c>
      <c r="L11" s="108"/>
    </row>
    <row r="12" s="53" customFormat="1" ht="15" outlineLevel="1" spans="1:12">
      <c r="A12" s="86" t="s">
        <v>23</v>
      </c>
      <c r="B12" s="85">
        <v>88</v>
      </c>
      <c r="C12" s="85">
        <f t="shared" si="3"/>
        <v>168</v>
      </c>
      <c r="D12" s="85">
        <v>80</v>
      </c>
      <c r="E12" s="87">
        <f t="shared" si="0"/>
        <v>0.909090909090909</v>
      </c>
      <c r="F12" s="88"/>
      <c r="G12" s="89" t="s">
        <v>24</v>
      </c>
      <c r="H12" s="85">
        <v>742</v>
      </c>
      <c r="I12" s="85">
        <f t="shared" si="1"/>
        <v>742</v>
      </c>
      <c r="J12" s="85">
        <v>0</v>
      </c>
      <c r="K12" s="87">
        <f t="shared" si="2"/>
        <v>0</v>
      </c>
      <c r="L12" s="108"/>
    </row>
    <row r="13" s="53" customFormat="1" ht="15" outlineLevel="1" spans="1:12">
      <c r="A13" s="86" t="s">
        <v>25</v>
      </c>
      <c r="B13" s="85">
        <v>35</v>
      </c>
      <c r="C13" s="85">
        <f t="shared" si="3"/>
        <v>70</v>
      </c>
      <c r="D13" s="85">
        <f>30+5</f>
        <v>35</v>
      </c>
      <c r="E13" s="87">
        <f t="shared" si="0"/>
        <v>1</v>
      </c>
      <c r="F13" s="88"/>
      <c r="G13" s="84" t="s">
        <v>26</v>
      </c>
      <c r="H13" s="85">
        <v>7269</v>
      </c>
      <c r="I13" s="85">
        <f t="shared" si="1"/>
        <v>7269</v>
      </c>
      <c r="J13" s="85">
        <v>0</v>
      </c>
      <c r="K13" s="87">
        <f t="shared" si="2"/>
        <v>0</v>
      </c>
      <c r="L13" s="108"/>
    </row>
    <row r="14" s="53" customFormat="1" ht="15" outlineLevel="1" spans="1:12">
      <c r="A14" s="86" t="s">
        <v>27</v>
      </c>
      <c r="B14" s="85">
        <v>250</v>
      </c>
      <c r="C14" s="85">
        <f t="shared" si="3"/>
        <v>240</v>
      </c>
      <c r="D14" s="85">
        <v>-10</v>
      </c>
      <c r="E14" s="87">
        <f t="shared" si="0"/>
        <v>-0.04</v>
      </c>
      <c r="F14" s="88"/>
      <c r="G14" s="89" t="s">
        <v>28</v>
      </c>
      <c r="H14" s="85">
        <v>4863</v>
      </c>
      <c r="I14" s="85">
        <f t="shared" si="1"/>
        <v>4863</v>
      </c>
      <c r="J14" s="85">
        <v>0</v>
      </c>
      <c r="K14" s="87">
        <f t="shared" si="2"/>
        <v>0</v>
      </c>
      <c r="L14" s="108"/>
    </row>
    <row r="15" s="53" customFormat="1" ht="15" outlineLevel="1" spans="1:12">
      <c r="A15" s="86" t="s">
        <v>29</v>
      </c>
      <c r="B15" s="85">
        <v>3</v>
      </c>
      <c r="C15" s="85">
        <f t="shared" si="3"/>
        <v>1</v>
      </c>
      <c r="D15" s="85">
        <v>-2</v>
      </c>
      <c r="E15" s="87">
        <f t="shared" si="0"/>
        <v>-0.666666666666667</v>
      </c>
      <c r="F15" s="88"/>
      <c r="G15" s="84" t="s">
        <v>30</v>
      </c>
      <c r="H15" s="85">
        <v>3541</v>
      </c>
      <c r="I15" s="85">
        <f t="shared" si="1"/>
        <v>3541</v>
      </c>
      <c r="J15" s="85">
        <v>0</v>
      </c>
      <c r="K15" s="87">
        <f t="shared" si="2"/>
        <v>0</v>
      </c>
      <c r="L15" s="108"/>
    </row>
    <row r="16" s="53" customFormat="1" outlineLevel="1" spans="1:12">
      <c r="A16" s="90" t="s">
        <v>31</v>
      </c>
      <c r="B16" s="85">
        <v>0</v>
      </c>
      <c r="C16" s="85">
        <f t="shared" si="3"/>
        <v>128</v>
      </c>
      <c r="D16" s="85">
        <v>128</v>
      </c>
      <c r="E16" s="87" t="e">
        <f t="shared" si="0"/>
        <v>#DIV/0!</v>
      </c>
      <c r="F16" s="88"/>
      <c r="G16" s="84" t="s">
        <v>32</v>
      </c>
      <c r="H16" s="85">
        <v>3890</v>
      </c>
      <c r="I16" s="85">
        <f t="shared" si="1"/>
        <v>3890</v>
      </c>
      <c r="J16" s="85">
        <v>0</v>
      </c>
      <c r="K16" s="87">
        <f t="shared" si="2"/>
        <v>0</v>
      </c>
      <c r="L16" s="108"/>
    </row>
    <row r="17" s="53" customFormat="1" outlineLevel="1" spans="1:12">
      <c r="A17" s="91" t="s">
        <v>33</v>
      </c>
      <c r="B17" s="92">
        <f>SUM(B18:B21)</f>
        <v>1000</v>
      </c>
      <c r="C17" s="92">
        <f>SUM(C18:C21)</f>
        <v>4481</v>
      </c>
      <c r="D17" s="81">
        <f>SUM(D18:D21)</f>
        <v>3481</v>
      </c>
      <c r="E17" s="82">
        <f t="shared" si="0"/>
        <v>3.481</v>
      </c>
      <c r="F17" s="88"/>
      <c r="G17" s="84" t="s">
        <v>34</v>
      </c>
      <c r="H17" s="85">
        <v>11328</v>
      </c>
      <c r="I17" s="85">
        <f t="shared" si="1"/>
        <v>11576</v>
      </c>
      <c r="J17" s="85">
        <v>248</v>
      </c>
      <c r="K17" s="87">
        <f t="shared" si="2"/>
        <v>0.0218926553672316</v>
      </c>
      <c r="L17" s="108"/>
    </row>
    <row r="18" s="53" customFormat="1" outlineLevel="1" spans="1:12">
      <c r="A18" s="93" t="s">
        <v>35</v>
      </c>
      <c r="B18" s="85">
        <v>100</v>
      </c>
      <c r="C18" s="85">
        <f>B18+D18</f>
        <v>267</v>
      </c>
      <c r="D18" s="85">
        <v>167</v>
      </c>
      <c r="E18" s="87">
        <f t="shared" si="0"/>
        <v>1.67</v>
      </c>
      <c r="F18" s="88"/>
      <c r="G18" s="84" t="s">
        <v>36</v>
      </c>
      <c r="H18" s="85">
        <v>1025</v>
      </c>
      <c r="I18" s="85">
        <f t="shared" si="1"/>
        <v>1025</v>
      </c>
      <c r="J18" s="85">
        <v>0</v>
      </c>
      <c r="K18" s="87">
        <f t="shared" si="2"/>
        <v>0</v>
      </c>
      <c r="L18" s="108"/>
    </row>
    <row r="19" s="53" customFormat="1" outlineLevel="1" spans="1:12">
      <c r="A19" s="94" t="s">
        <v>37</v>
      </c>
      <c r="B19" s="85">
        <v>200</v>
      </c>
      <c r="C19" s="85">
        <f>B19+D19</f>
        <v>1201</v>
      </c>
      <c r="D19" s="85">
        <f>689+312</f>
        <v>1001</v>
      </c>
      <c r="E19" s="87">
        <f t="shared" si="0"/>
        <v>5.005</v>
      </c>
      <c r="F19" s="88"/>
      <c r="G19" s="84" t="s">
        <v>38</v>
      </c>
      <c r="H19" s="85">
        <v>360</v>
      </c>
      <c r="I19" s="85">
        <f t="shared" ref="I19:I33" si="4">H19+J19</f>
        <v>360</v>
      </c>
      <c r="J19" s="85">
        <v>0</v>
      </c>
      <c r="K19" s="87">
        <f t="shared" ref="K19:K26" si="5">J19/H19</f>
        <v>0</v>
      </c>
      <c r="L19" s="108"/>
    </row>
    <row r="20" s="53" customFormat="1" outlineLevel="1" spans="1:12">
      <c r="A20" s="94" t="s">
        <v>39</v>
      </c>
      <c r="B20" s="85">
        <v>0</v>
      </c>
      <c r="C20" s="85">
        <f>B20+D20</f>
        <v>30</v>
      </c>
      <c r="D20" s="85">
        <v>30</v>
      </c>
      <c r="E20" s="87" t="e">
        <f t="shared" si="0"/>
        <v>#DIV/0!</v>
      </c>
      <c r="F20" s="88"/>
      <c r="G20" s="84" t="s">
        <v>40</v>
      </c>
      <c r="H20" s="85">
        <v>10</v>
      </c>
      <c r="I20" s="85">
        <f t="shared" si="4"/>
        <v>10</v>
      </c>
      <c r="J20" s="85">
        <v>0</v>
      </c>
      <c r="K20" s="87">
        <f t="shared" si="5"/>
        <v>0</v>
      </c>
      <c r="L20" s="108"/>
    </row>
    <row r="21" s="53" customFormat="1" outlineLevel="1" spans="1:12">
      <c r="A21" s="94" t="s">
        <v>41</v>
      </c>
      <c r="B21" s="85">
        <v>700</v>
      </c>
      <c r="C21" s="85">
        <f>B21+D21</f>
        <v>2983</v>
      </c>
      <c r="D21" s="85">
        <v>2283</v>
      </c>
      <c r="E21" s="87">
        <f t="shared" si="0"/>
        <v>3.26142857142857</v>
      </c>
      <c r="F21" s="83"/>
      <c r="G21" s="84" t="s">
        <v>42</v>
      </c>
      <c r="H21" s="85">
        <v>0</v>
      </c>
      <c r="I21" s="85">
        <f t="shared" si="4"/>
        <v>0</v>
      </c>
      <c r="J21" s="85">
        <v>0</v>
      </c>
      <c r="K21" s="87" t="e">
        <f t="shared" si="5"/>
        <v>#DIV/0!</v>
      </c>
      <c r="L21" s="108"/>
    </row>
    <row r="22" s="53" customFormat="1" outlineLevel="1" spans="1:12">
      <c r="A22" s="95" t="s">
        <v>43</v>
      </c>
      <c r="B22" s="92">
        <f>B6+B17</f>
        <v>3667</v>
      </c>
      <c r="C22" s="92">
        <f>C6+C17</f>
        <v>7691</v>
      </c>
      <c r="D22" s="81">
        <f>D17+D6</f>
        <v>4024</v>
      </c>
      <c r="E22" s="82">
        <f t="shared" si="0"/>
        <v>1.09735478592855</v>
      </c>
      <c r="F22" s="88"/>
      <c r="G22" s="84" t="s">
        <v>44</v>
      </c>
      <c r="H22" s="85">
        <v>0</v>
      </c>
      <c r="I22" s="85">
        <f t="shared" si="4"/>
        <v>0</v>
      </c>
      <c r="J22" s="85">
        <v>0</v>
      </c>
      <c r="K22" s="87" t="e">
        <f t="shared" si="5"/>
        <v>#DIV/0!</v>
      </c>
      <c r="L22" s="108"/>
    </row>
    <row r="23" s="53" customFormat="1" outlineLevel="1" spans="1:12">
      <c r="A23" s="95" t="s">
        <v>45</v>
      </c>
      <c r="B23" s="92">
        <f>B24+B51+B52+B53+B54+B55</f>
        <v>52975</v>
      </c>
      <c r="C23" s="92">
        <f>B23+D23</f>
        <v>54523</v>
      </c>
      <c r="D23" s="81">
        <f>D24+D52+D53+D54+D55</f>
        <v>1548</v>
      </c>
      <c r="E23" s="82">
        <f t="shared" si="0"/>
        <v>0.0292213308164228</v>
      </c>
      <c r="F23" s="88"/>
      <c r="G23" s="89" t="s">
        <v>46</v>
      </c>
      <c r="H23" s="85">
        <v>68</v>
      </c>
      <c r="I23" s="85">
        <f t="shared" si="4"/>
        <v>68</v>
      </c>
      <c r="J23" s="85">
        <v>0</v>
      </c>
      <c r="K23" s="87">
        <f t="shared" si="5"/>
        <v>0</v>
      </c>
      <c r="L23" s="108"/>
    </row>
    <row r="24" s="53" customFormat="1" spans="1:12">
      <c r="A24" s="96" t="s">
        <v>47</v>
      </c>
      <c r="B24" s="80">
        <f>B25+B29+B46</f>
        <v>38043</v>
      </c>
      <c r="C24" s="80">
        <f>C25+C29+C46</f>
        <v>38043</v>
      </c>
      <c r="D24" s="81">
        <f>D25+D29+D46</f>
        <v>0</v>
      </c>
      <c r="E24" s="82">
        <f t="shared" si="0"/>
        <v>0</v>
      </c>
      <c r="F24" s="88"/>
      <c r="G24" s="84" t="s">
        <v>48</v>
      </c>
      <c r="H24" s="85">
        <v>1415</v>
      </c>
      <c r="I24" s="85">
        <f t="shared" si="4"/>
        <v>1415</v>
      </c>
      <c r="J24" s="85">
        <v>0</v>
      </c>
      <c r="K24" s="87">
        <f t="shared" si="5"/>
        <v>0</v>
      </c>
      <c r="L24" s="108"/>
    </row>
    <row r="25" s="53" customFormat="1" outlineLevel="1" spans="1:12">
      <c r="A25" s="96" t="s">
        <v>49</v>
      </c>
      <c r="B25" s="80">
        <f>SUM(B26:B28)</f>
        <v>1961</v>
      </c>
      <c r="C25" s="80">
        <f t="shared" ref="C25:C49" si="6">B25+D25</f>
        <v>1961</v>
      </c>
      <c r="D25" s="81">
        <v>0</v>
      </c>
      <c r="E25" s="82">
        <f t="shared" si="0"/>
        <v>0</v>
      </c>
      <c r="F25" s="88"/>
      <c r="G25" s="84" t="s">
        <v>50</v>
      </c>
      <c r="H25" s="85">
        <v>1</v>
      </c>
      <c r="I25" s="85">
        <f t="shared" si="4"/>
        <v>1</v>
      </c>
      <c r="J25" s="85">
        <v>0</v>
      </c>
      <c r="K25" s="87">
        <f t="shared" si="5"/>
        <v>0</v>
      </c>
      <c r="L25" s="114"/>
    </row>
    <row r="26" s="53" customFormat="1" outlineLevel="1" spans="1:12">
      <c r="A26" s="94" t="s">
        <v>51</v>
      </c>
      <c r="B26" s="85">
        <v>378</v>
      </c>
      <c r="C26" s="85">
        <f t="shared" si="6"/>
        <v>378</v>
      </c>
      <c r="D26" s="85">
        <v>0</v>
      </c>
      <c r="E26" s="87">
        <f t="shared" si="0"/>
        <v>0</v>
      </c>
      <c r="F26" s="88"/>
      <c r="G26" s="84" t="s">
        <v>52</v>
      </c>
      <c r="H26" s="85">
        <v>720</v>
      </c>
      <c r="I26" s="85">
        <f t="shared" si="4"/>
        <v>720</v>
      </c>
      <c r="J26" s="85">
        <v>0</v>
      </c>
      <c r="K26" s="87">
        <f t="shared" si="5"/>
        <v>0</v>
      </c>
      <c r="L26" s="114"/>
    </row>
    <row r="27" s="53" customFormat="1" outlineLevel="1" spans="1:12">
      <c r="A27" s="94" t="s">
        <v>53</v>
      </c>
      <c r="B27" s="85">
        <v>1215</v>
      </c>
      <c r="C27" s="85">
        <f t="shared" si="6"/>
        <v>1215</v>
      </c>
      <c r="D27" s="85">
        <v>0</v>
      </c>
      <c r="E27" s="87">
        <f t="shared" ref="E27:E56" si="7">D27/B27</f>
        <v>0</v>
      </c>
      <c r="F27" s="88"/>
      <c r="G27" s="89" t="s">
        <v>54</v>
      </c>
      <c r="H27" s="85">
        <v>300</v>
      </c>
      <c r="I27" s="85">
        <f t="shared" si="4"/>
        <v>300</v>
      </c>
      <c r="J27" s="85">
        <v>0</v>
      </c>
      <c r="K27" s="87">
        <f t="shared" ref="K27:K40" si="8">J27/H27</f>
        <v>0</v>
      </c>
      <c r="L27" s="114"/>
    </row>
    <row r="28" s="53" customFormat="1" outlineLevel="1" spans="1:12">
      <c r="A28" s="94" t="s">
        <v>55</v>
      </c>
      <c r="B28" s="85">
        <v>368</v>
      </c>
      <c r="C28" s="85">
        <f t="shared" si="6"/>
        <v>368</v>
      </c>
      <c r="D28" s="85">
        <v>0</v>
      </c>
      <c r="E28" s="87">
        <f t="shared" si="7"/>
        <v>0</v>
      </c>
      <c r="F28" s="88"/>
      <c r="G28" s="84" t="s">
        <v>56</v>
      </c>
      <c r="H28" s="85">
        <v>639</v>
      </c>
      <c r="I28" s="85">
        <f t="shared" si="4"/>
        <v>639</v>
      </c>
      <c r="J28" s="85">
        <v>0</v>
      </c>
      <c r="K28" s="87">
        <f t="shared" si="8"/>
        <v>0</v>
      </c>
      <c r="L28" s="114"/>
    </row>
    <row r="29" s="53" customFormat="1" outlineLevel="1" spans="1:12">
      <c r="A29" s="96" t="s">
        <v>57</v>
      </c>
      <c r="B29" s="80">
        <f>SUM(B30:B45)</f>
        <v>34604</v>
      </c>
      <c r="C29" s="80">
        <f t="shared" si="6"/>
        <v>34604</v>
      </c>
      <c r="D29" s="81">
        <f>D33</f>
        <v>0</v>
      </c>
      <c r="E29" s="82">
        <f t="shared" si="7"/>
        <v>0</v>
      </c>
      <c r="F29" s="88"/>
      <c r="G29" s="84" t="s">
        <v>58</v>
      </c>
      <c r="H29" s="85">
        <v>1</v>
      </c>
      <c r="I29" s="85">
        <f t="shared" si="4"/>
        <v>1</v>
      </c>
      <c r="J29" s="85">
        <v>0</v>
      </c>
      <c r="K29" s="87">
        <f t="shared" si="8"/>
        <v>0</v>
      </c>
      <c r="L29" s="114"/>
    </row>
    <row r="30" s="53" customFormat="1" outlineLevel="1" spans="1:12">
      <c r="A30" s="97" t="s">
        <v>59</v>
      </c>
      <c r="B30" s="85">
        <v>2785</v>
      </c>
      <c r="C30" s="85">
        <f t="shared" si="6"/>
        <v>2785</v>
      </c>
      <c r="D30" s="85">
        <v>0</v>
      </c>
      <c r="E30" s="87">
        <f t="shared" si="7"/>
        <v>0</v>
      </c>
      <c r="F30" s="88"/>
      <c r="G30" s="84" t="s">
        <v>60</v>
      </c>
      <c r="H30" s="85">
        <v>100</v>
      </c>
      <c r="I30" s="85">
        <f t="shared" si="4"/>
        <v>100</v>
      </c>
      <c r="J30" s="85">
        <v>0</v>
      </c>
      <c r="K30" s="87">
        <f t="shared" si="8"/>
        <v>0</v>
      </c>
      <c r="L30" s="114"/>
    </row>
    <row r="31" s="53" customFormat="1" outlineLevel="1" spans="1:12">
      <c r="A31" s="97" t="s">
        <v>61</v>
      </c>
      <c r="B31" s="85">
        <f>1859+2341</f>
        <v>4200</v>
      </c>
      <c r="C31" s="85">
        <f t="shared" si="6"/>
        <v>4200</v>
      </c>
      <c r="D31" s="85">
        <v>0</v>
      </c>
      <c r="E31" s="87">
        <f t="shared" si="7"/>
        <v>0</v>
      </c>
      <c r="F31" s="88"/>
      <c r="G31" s="95" t="s">
        <v>62</v>
      </c>
      <c r="H31" s="80">
        <f>SUM(H6:H30)</f>
        <v>52686</v>
      </c>
      <c r="I31" s="80">
        <f t="shared" si="4"/>
        <v>54234</v>
      </c>
      <c r="J31" s="115">
        <f>SUM(J6:J30)</f>
        <v>1548</v>
      </c>
      <c r="K31" s="82">
        <f t="shared" si="8"/>
        <v>0.0293816194055347</v>
      </c>
      <c r="L31" s="114"/>
    </row>
    <row r="32" s="53" customFormat="1" outlineLevel="1" spans="1:12">
      <c r="A32" s="97" t="s">
        <v>63</v>
      </c>
      <c r="B32" s="85">
        <f>4138+3000+3000+6062</f>
        <v>16200</v>
      </c>
      <c r="C32" s="85">
        <f t="shared" si="6"/>
        <v>16200</v>
      </c>
      <c r="D32" s="85">
        <v>0</v>
      </c>
      <c r="E32" s="87">
        <f t="shared" si="7"/>
        <v>0</v>
      </c>
      <c r="F32" s="88"/>
      <c r="G32" s="95" t="s">
        <v>64</v>
      </c>
      <c r="H32" s="80">
        <f>H33+H34+H36+H39+H40+H35+H38+H37</f>
        <v>3956</v>
      </c>
      <c r="I32" s="80">
        <f>SUM(I33:I39)</f>
        <v>7980</v>
      </c>
      <c r="J32" s="115">
        <f>SUM(J33:J39)</f>
        <v>4024</v>
      </c>
      <c r="K32" s="82">
        <f t="shared" si="8"/>
        <v>1.01718907987867</v>
      </c>
      <c r="L32" s="114"/>
    </row>
    <row r="33" s="53" customFormat="1" outlineLevel="1" spans="1:12">
      <c r="A33" s="97" t="s">
        <v>65</v>
      </c>
      <c r="B33" s="85">
        <f>81+603</f>
        <v>684</v>
      </c>
      <c r="C33" s="85">
        <f t="shared" si="6"/>
        <v>684</v>
      </c>
      <c r="D33" s="85">
        <v>0</v>
      </c>
      <c r="E33" s="87">
        <f t="shared" si="7"/>
        <v>0</v>
      </c>
      <c r="F33" s="88"/>
      <c r="G33" s="98" t="s">
        <v>66</v>
      </c>
      <c r="H33" s="99">
        <v>2600</v>
      </c>
      <c r="I33" s="80">
        <f t="shared" ref="I33:I40" si="9">H33+J33</f>
        <v>2600</v>
      </c>
      <c r="J33" s="115">
        <v>0</v>
      </c>
      <c r="K33" s="82">
        <f t="shared" si="8"/>
        <v>0</v>
      </c>
      <c r="L33" s="108"/>
    </row>
    <row r="34" s="53" customFormat="1" outlineLevel="1" spans="1:12">
      <c r="A34" s="97" t="s">
        <v>67</v>
      </c>
      <c r="B34" s="85">
        <v>1606</v>
      </c>
      <c r="C34" s="85">
        <f t="shared" si="6"/>
        <v>1606</v>
      </c>
      <c r="D34" s="85">
        <v>0</v>
      </c>
      <c r="E34" s="87">
        <f t="shared" si="7"/>
        <v>0</v>
      </c>
      <c r="F34" s="88"/>
      <c r="G34" s="98" t="s">
        <v>68</v>
      </c>
      <c r="H34" s="99">
        <v>0</v>
      </c>
      <c r="I34" s="80">
        <f t="shared" si="9"/>
        <v>0</v>
      </c>
      <c r="J34" s="115">
        <v>0</v>
      </c>
      <c r="K34" s="82" t="e">
        <f t="shared" si="8"/>
        <v>#DIV/0!</v>
      </c>
      <c r="L34" s="108"/>
    </row>
    <row r="35" s="53" customFormat="1" outlineLevel="1" spans="1:12">
      <c r="A35" s="88" t="s">
        <v>69</v>
      </c>
      <c r="B35" s="85">
        <v>1250</v>
      </c>
      <c r="C35" s="85">
        <f t="shared" si="6"/>
        <v>1250</v>
      </c>
      <c r="D35" s="85">
        <v>0</v>
      </c>
      <c r="E35" s="87">
        <f t="shared" si="7"/>
        <v>0</v>
      </c>
      <c r="F35" s="88"/>
      <c r="G35" s="98" t="s">
        <v>70</v>
      </c>
      <c r="H35" s="99">
        <v>0</v>
      </c>
      <c r="I35" s="80">
        <f t="shared" si="9"/>
        <v>0</v>
      </c>
      <c r="J35" s="115">
        <v>0</v>
      </c>
      <c r="K35" s="82" t="e">
        <f t="shared" si="8"/>
        <v>#DIV/0!</v>
      </c>
      <c r="L35" s="114"/>
    </row>
    <row r="36" s="53" customFormat="1" outlineLevel="1" spans="1:12">
      <c r="A36" s="88" t="s">
        <v>71</v>
      </c>
      <c r="B36" s="85">
        <v>13</v>
      </c>
      <c r="C36" s="85">
        <f t="shared" si="6"/>
        <v>13</v>
      </c>
      <c r="D36" s="85">
        <v>0</v>
      </c>
      <c r="E36" s="87">
        <f t="shared" si="7"/>
        <v>0</v>
      </c>
      <c r="F36" s="88"/>
      <c r="G36" s="98" t="s">
        <v>72</v>
      </c>
      <c r="H36" s="99">
        <v>0</v>
      </c>
      <c r="I36" s="80">
        <f t="shared" si="9"/>
        <v>0</v>
      </c>
      <c r="J36" s="115">
        <v>0</v>
      </c>
      <c r="K36" s="82" t="e">
        <f t="shared" si="8"/>
        <v>#DIV/0!</v>
      </c>
      <c r="L36" s="114"/>
    </row>
    <row r="37" s="53" customFormat="1" outlineLevel="1" spans="1:12">
      <c r="A37" s="88" t="s">
        <v>73</v>
      </c>
      <c r="B37" s="85">
        <f>1000</f>
        <v>1000</v>
      </c>
      <c r="C37" s="85">
        <f t="shared" si="6"/>
        <v>1000</v>
      </c>
      <c r="D37" s="85">
        <v>0</v>
      </c>
      <c r="E37" s="87">
        <f t="shared" si="7"/>
        <v>0</v>
      </c>
      <c r="F37" s="88"/>
      <c r="G37" s="98" t="s">
        <v>74</v>
      </c>
      <c r="H37" s="99">
        <v>1356</v>
      </c>
      <c r="I37" s="80">
        <f t="shared" si="9"/>
        <v>1356</v>
      </c>
      <c r="J37" s="115">
        <v>0</v>
      </c>
      <c r="K37" s="82">
        <f t="shared" si="8"/>
        <v>0</v>
      </c>
      <c r="L37" s="114"/>
    </row>
    <row r="38" s="53" customFormat="1" outlineLevel="1" spans="1:12">
      <c r="A38" s="88" t="s">
        <v>75</v>
      </c>
      <c r="B38" s="85">
        <v>521</v>
      </c>
      <c r="C38" s="85">
        <f t="shared" si="6"/>
        <v>521</v>
      </c>
      <c r="D38" s="85">
        <v>0</v>
      </c>
      <c r="E38" s="87">
        <f t="shared" si="7"/>
        <v>0</v>
      </c>
      <c r="F38" s="88"/>
      <c r="G38" s="98" t="s">
        <v>76</v>
      </c>
      <c r="H38" s="99">
        <v>0</v>
      </c>
      <c r="I38" s="80">
        <f t="shared" si="9"/>
        <v>0</v>
      </c>
      <c r="J38" s="115">
        <v>0</v>
      </c>
      <c r="K38" s="82" t="e">
        <f t="shared" si="8"/>
        <v>#DIV/0!</v>
      </c>
      <c r="L38" s="114"/>
    </row>
    <row r="39" s="53" customFormat="1" outlineLevel="1" spans="1:12">
      <c r="A39" s="88" t="s">
        <v>77</v>
      </c>
      <c r="B39" s="85">
        <v>4</v>
      </c>
      <c r="C39" s="85">
        <f t="shared" si="6"/>
        <v>4</v>
      </c>
      <c r="D39" s="85">
        <v>0</v>
      </c>
      <c r="E39" s="87">
        <f t="shared" si="7"/>
        <v>0</v>
      </c>
      <c r="F39" s="88"/>
      <c r="G39" s="100" t="s">
        <v>78</v>
      </c>
      <c r="H39" s="99">
        <v>0</v>
      </c>
      <c r="I39" s="80">
        <f t="shared" si="9"/>
        <v>4024</v>
      </c>
      <c r="J39" s="115">
        <v>4024</v>
      </c>
      <c r="K39" s="82" t="e">
        <f t="shared" si="8"/>
        <v>#DIV/0!</v>
      </c>
      <c r="L39" s="114"/>
    </row>
    <row r="40" s="53" customFormat="1" outlineLevel="1" spans="1:12">
      <c r="A40" s="88" t="s">
        <v>79</v>
      </c>
      <c r="B40" s="85">
        <v>2711</v>
      </c>
      <c r="C40" s="85">
        <f t="shared" si="6"/>
        <v>2711</v>
      </c>
      <c r="D40" s="85">
        <v>0</v>
      </c>
      <c r="E40" s="87">
        <f t="shared" si="7"/>
        <v>0</v>
      </c>
      <c r="F40" s="88"/>
      <c r="G40" s="100" t="s">
        <v>80</v>
      </c>
      <c r="H40" s="99">
        <v>0</v>
      </c>
      <c r="I40" s="80">
        <f t="shared" si="9"/>
        <v>0</v>
      </c>
      <c r="J40" s="115">
        <v>0</v>
      </c>
      <c r="K40" s="82" t="e">
        <f t="shared" si="8"/>
        <v>#DIV/0!</v>
      </c>
      <c r="L40" s="114"/>
    </row>
    <row r="41" s="53" customFormat="1" outlineLevel="1" spans="1:12">
      <c r="A41" s="88" t="s">
        <v>81</v>
      </c>
      <c r="B41" s="85">
        <v>1005</v>
      </c>
      <c r="C41" s="85">
        <f t="shared" si="6"/>
        <v>1005</v>
      </c>
      <c r="D41" s="85">
        <v>0</v>
      </c>
      <c r="E41" s="87">
        <f t="shared" si="7"/>
        <v>0</v>
      </c>
      <c r="F41" s="88"/>
      <c r="G41" s="88"/>
      <c r="H41" s="88"/>
      <c r="I41" s="88"/>
      <c r="J41" s="88"/>
      <c r="K41" s="88"/>
      <c r="L41" s="114"/>
    </row>
    <row r="42" s="53" customFormat="1" outlineLevel="1" spans="1:12">
      <c r="A42" s="88" t="s">
        <v>82</v>
      </c>
      <c r="B42" s="85">
        <v>2408</v>
      </c>
      <c r="C42" s="85">
        <f t="shared" si="6"/>
        <v>2408</v>
      </c>
      <c r="D42" s="85">
        <v>0</v>
      </c>
      <c r="E42" s="87">
        <f t="shared" si="7"/>
        <v>0</v>
      </c>
      <c r="F42" s="88"/>
      <c r="G42" s="88"/>
      <c r="H42" s="88"/>
      <c r="I42" s="88"/>
      <c r="J42" s="88"/>
      <c r="K42" s="88"/>
      <c r="L42" s="114"/>
    </row>
    <row r="43" s="53" customFormat="1" outlineLevel="1" spans="1:12">
      <c r="A43" s="88" t="s">
        <v>83</v>
      </c>
      <c r="B43" s="85">
        <v>126</v>
      </c>
      <c r="C43" s="85">
        <f t="shared" si="6"/>
        <v>126</v>
      </c>
      <c r="D43" s="85">
        <v>0</v>
      </c>
      <c r="E43" s="87">
        <f t="shared" si="7"/>
        <v>0</v>
      </c>
      <c r="F43" s="88"/>
      <c r="G43" s="88"/>
      <c r="H43" s="88"/>
      <c r="I43" s="88"/>
      <c r="J43" s="88"/>
      <c r="K43" s="88"/>
      <c r="L43" s="114"/>
    </row>
    <row r="44" s="53" customFormat="1" outlineLevel="1" spans="1:12">
      <c r="A44" s="97" t="s">
        <v>84</v>
      </c>
      <c r="B44" s="85">
        <v>26</v>
      </c>
      <c r="C44" s="85">
        <f t="shared" si="6"/>
        <v>26</v>
      </c>
      <c r="D44" s="85">
        <v>0</v>
      </c>
      <c r="E44" s="87">
        <f t="shared" si="7"/>
        <v>0</v>
      </c>
      <c r="F44" s="88"/>
      <c r="G44" s="88"/>
      <c r="H44" s="88"/>
      <c r="I44" s="88"/>
      <c r="J44" s="88"/>
      <c r="K44" s="88"/>
      <c r="L44" s="88"/>
    </row>
    <row r="45" s="53" customFormat="1" outlineLevel="1" spans="1:12">
      <c r="A45" s="97" t="s">
        <v>85</v>
      </c>
      <c r="B45" s="85">
        <v>65</v>
      </c>
      <c r="C45" s="85">
        <f t="shared" si="6"/>
        <v>65</v>
      </c>
      <c r="D45" s="85">
        <v>0</v>
      </c>
      <c r="E45" s="87">
        <f t="shared" si="7"/>
        <v>0</v>
      </c>
      <c r="F45" s="88"/>
      <c r="G45" s="88"/>
      <c r="H45" s="88"/>
      <c r="I45" s="88"/>
      <c r="J45" s="88"/>
      <c r="K45" s="88"/>
      <c r="L45" s="88"/>
    </row>
    <row r="46" s="53" customFormat="1" outlineLevel="1" spans="1:12">
      <c r="A46" s="101" t="s">
        <v>86</v>
      </c>
      <c r="B46" s="80">
        <f>SUM(B47:B50)</f>
        <v>1478</v>
      </c>
      <c r="C46" s="80">
        <f t="shared" si="6"/>
        <v>1478</v>
      </c>
      <c r="D46" s="81">
        <v>0</v>
      </c>
      <c r="E46" s="82">
        <f t="shared" si="7"/>
        <v>0</v>
      </c>
      <c r="F46" s="88"/>
      <c r="G46" s="88"/>
      <c r="H46" s="88"/>
      <c r="I46" s="88"/>
      <c r="J46" s="88"/>
      <c r="K46" s="88"/>
      <c r="L46" s="114"/>
    </row>
    <row r="47" s="53" customFormat="1" outlineLevel="1" spans="1:12">
      <c r="A47" s="102" t="s">
        <v>87</v>
      </c>
      <c r="B47" s="85">
        <v>19</v>
      </c>
      <c r="C47" s="85">
        <f t="shared" si="6"/>
        <v>19</v>
      </c>
      <c r="D47" s="85">
        <v>0</v>
      </c>
      <c r="E47" s="87">
        <f t="shared" si="7"/>
        <v>0</v>
      </c>
      <c r="F47" s="88"/>
      <c r="G47" s="88"/>
      <c r="H47" s="88"/>
      <c r="I47" s="88"/>
      <c r="J47" s="88"/>
      <c r="K47" s="88"/>
      <c r="L47" s="114"/>
    </row>
    <row r="48" s="53" customFormat="1" outlineLevel="1" spans="1:12">
      <c r="A48" s="103" t="s">
        <v>88</v>
      </c>
      <c r="B48" s="85">
        <v>33</v>
      </c>
      <c r="C48" s="85">
        <f t="shared" si="6"/>
        <v>33</v>
      </c>
      <c r="D48" s="85">
        <v>0</v>
      </c>
      <c r="E48" s="87">
        <f t="shared" si="7"/>
        <v>0</v>
      </c>
      <c r="F48" s="88"/>
      <c r="G48" s="88"/>
      <c r="H48" s="88"/>
      <c r="I48" s="88"/>
      <c r="J48" s="88"/>
      <c r="K48" s="88"/>
      <c r="L48" s="114"/>
    </row>
    <row r="49" s="53" customFormat="1" outlineLevel="1" spans="1:12">
      <c r="A49" s="103" t="s">
        <v>89</v>
      </c>
      <c r="B49" s="85">
        <v>25</v>
      </c>
      <c r="C49" s="85">
        <f t="shared" si="6"/>
        <v>25</v>
      </c>
      <c r="D49" s="85">
        <v>0</v>
      </c>
      <c r="E49" s="87">
        <f t="shared" si="7"/>
        <v>0</v>
      </c>
      <c r="F49" s="88"/>
      <c r="G49" s="88"/>
      <c r="H49" s="88"/>
      <c r="I49" s="88"/>
      <c r="J49" s="88"/>
      <c r="K49" s="88"/>
      <c r="L49" s="114"/>
    </row>
    <row r="50" s="53" customFormat="1" outlineLevel="1" spans="1:12">
      <c r="A50" s="102" t="s">
        <v>90</v>
      </c>
      <c r="B50" s="85">
        <v>1401</v>
      </c>
      <c r="C50" s="85">
        <f t="shared" ref="C50:C56" si="10">B50+D50</f>
        <v>1401</v>
      </c>
      <c r="D50" s="85">
        <v>0</v>
      </c>
      <c r="E50" s="87">
        <f t="shared" si="7"/>
        <v>0</v>
      </c>
      <c r="F50" s="88"/>
      <c r="G50" s="88"/>
      <c r="H50" s="88"/>
      <c r="I50" s="88"/>
      <c r="J50" s="88"/>
      <c r="K50" s="88"/>
      <c r="L50" s="114"/>
    </row>
    <row r="51" s="53" customFormat="1" outlineLevel="1" spans="1:12">
      <c r="A51" s="104" t="s">
        <v>91</v>
      </c>
      <c r="B51" s="92">
        <v>0</v>
      </c>
      <c r="C51" s="92">
        <f t="shared" si="10"/>
        <v>0</v>
      </c>
      <c r="D51" s="92">
        <v>0</v>
      </c>
      <c r="E51" s="92" t="e">
        <f t="shared" si="7"/>
        <v>#DIV/0!</v>
      </c>
      <c r="F51" s="88"/>
      <c r="G51" s="88"/>
      <c r="H51" s="88"/>
      <c r="I51" s="88"/>
      <c r="J51" s="88"/>
      <c r="K51" s="88"/>
      <c r="L51" s="114"/>
    </row>
    <row r="52" s="53" customFormat="1" outlineLevel="1" spans="1:12">
      <c r="A52" s="105" t="s">
        <v>92</v>
      </c>
      <c r="B52" s="80">
        <v>14932</v>
      </c>
      <c r="C52" s="80">
        <f t="shared" si="10"/>
        <v>14932</v>
      </c>
      <c r="D52" s="92">
        <v>0</v>
      </c>
      <c r="E52" s="82">
        <f t="shared" si="7"/>
        <v>0</v>
      </c>
      <c r="F52" s="88"/>
      <c r="G52" s="88"/>
      <c r="H52" s="88"/>
      <c r="I52" s="88"/>
      <c r="J52" s="88"/>
      <c r="K52" s="88"/>
      <c r="L52" s="88"/>
    </row>
    <row r="53" s="53" customFormat="1" outlineLevel="1" spans="1:12">
      <c r="A53" s="105" t="s">
        <v>93</v>
      </c>
      <c r="B53" s="85">
        <v>0</v>
      </c>
      <c r="C53" s="85">
        <f t="shared" si="10"/>
        <v>0</v>
      </c>
      <c r="D53" s="85">
        <v>0</v>
      </c>
      <c r="E53" s="81" t="e">
        <f t="shared" si="7"/>
        <v>#DIV/0!</v>
      </c>
      <c r="F53" s="88"/>
      <c r="G53" s="88"/>
      <c r="H53" s="88"/>
      <c r="I53" s="88"/>
      <c r="J53" s="88"/>
      <c r="K53" s="88"/>
      <c r="L53" s="116"/>
    </row>
    <row r="54" s="53" customFormat="1" outlineLevel="1" spans="1:12">
      <c r="A54" s="105" t="s">
        <v>94</v>
      </c>
      <c r="B54" s="85">
        <v>0</v>
      </c>
      <c r="C54" s="85">
        <f t="shared" si="10"/>
        <v>1548</v>
      </c>
      <c r="D54" s="85">
        <v>1548</v>
      </c>
      <c r="E54" s="81" t="e">
        <f t="shared" si="7"/>
        <v>#DIV/0!</v>
      </c>
      <c r="F54" s="88"/>
      <c r="G54" s="88"/>
      <c r="H54" s="88"/>
      <c r="I54" s="88"/>
      <c r="J54" s="88"/>
      <c r="K54" s="88"/>
      <c r="L54" s="116"/>
    </row>
    <row r="55" s="53" customFormat="1" outlineLevel="1" spans="1:12">
      <c r="A55" s="105" t="s">
        <v>95</v>
      </c>
      <c r="B55" s="85">
        <v>0</v>
      </c>
      <c r="C55" s="85">
        <f t="shared" si="10"/>
        <v>0</v>
      </c>
      <c r="D55" s="85">
        <v>0</v>
      </c>
      <c r="E55" s="81" t="e">
        <f t="shared" si="7"/>
        <v>#DIV/0!</v>
      </c>
      <c r="F55" s="88"/>
      <c r="G55" s="88"/>
      <c r="H55" s="88"/>
      <c r="I55" s="88"/>
      <c r="J55" s="88"/>
      <c r="K55" s="88"/>
      <c r="L55" s="116"/>
    </row>
    <row r="56" s="50" customFormat="1" spans="1:12">
      <c r="A56" s="106" t="s">
        <v>96</v>
      </c>
      <c r="B56" s="107">
        <f>B22+B23</f>
        <v>56642</v>
      </c>
      <c r="C56" s="107">
        <f t="shared" si="10"/>
        <v>62214</v>
      </c>
      <c r="D56" s="81">
        <f>D23+D22</f>
        <v>5572</v>
      </c>
      <c r="E56" s="82">
        <f t="shared" si="7"/>
        <v>0.0983722326189047</v>
      </c>
      <c r="F56" s="108"/>
      <c r="G56" s="109" t="s">
        <v>97</v>
      </c>
      <c r="H56" s="110">
        <f>H31+H32</f>
        <v>56642</v>
      </c>
      <c r="I56" s="110">
        <f>I31+I32</f>
        <v>62214</v>
      </c>
      <c r="J56" s="110">
        <f>J31+J32</f>
        <v>5572</v>
      </c>
      <c r="K56" s="82">
        <f>J56/H56</f>
        <v>0.0983722326189047</v>
      </c>
      <c r="L56" s="108"/>
    </row>
  </sheetData>
  <mergeCells count="14">
    <mergeCell ref="A1:L1"/>
    <mergeCell ref="J2:L2"/>
    <mergeCell ref="A3:E3"/>
    <mergeCell ref="G3:K3"/>
    <mergeCell ref="D4:E4"/>
    <mergeCell ref="J4:K4"/>
    <mergeCell ref="A4:A5"/>
    <mergeCell ref="B4:B5"/>
    <mergeCell ref="C4:C5"/>
    <mergeCell ref="F3:F4"/>
    <mergeCell ref="G4:G5"/>
    <mergeCell ref="H4:H5"/>
    <mergeCell ref="I4:I5"/>
    <mergeCell ref="L3:L4"/>
  </mergeCells>
  <printOptions horizontalCentered="1"/>
  <pageMargins left="0.751388888888889" right="0.751388888888889" top="0.472222222222222" bottom="0.354166666666667" header="0.5" footer="0.5"/>
  <pageSetup paperSize="9" scale="65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workbookViewId="0">
      <selection activeCell="N23" sqref="N23"/>
    </sheetView>
  </sheetViews>
  <sheetFormatPr defaultColWidth="43.125" defaultRowHeight="13.5"/>
  <cols>
    <col min="1" max="1" width="41.875" style="1" customWidth="1"/>
    <col min="2" max="3" width="10.625" style="2" customWidth="1"/>
    <col min="4" max="4" width="8.375" style="2" customWidth="1"/>
    <col min="5" max="5" width="8.375" style="3" customWidth="1"/>
    <col min="6" max="6" width="5.375" style="2" customWidth="1"/>
    <col min="7" max="7" width="36.5" style="1" customWidth="1"/>
    <col min="8" max="9" width="10.625" style="2" customWidth="1"/>
    <col min="10" max="10" width="9.25" style="2" customWidth="1"/>
    <col min="11" max="11" width="11.5" style="3" customWidth="1"/>
    <col min="12" max="12" width="4.625" style="2" customWidth="1"/>
  </cols>
  <sheetData>
    <row r="1" ht="28.5" spans="1:12">
      <c r="A1" s="4" t="s">
        <v>98</v>
      </c>
      <c r="B1" s="4"/>
      <c r="C1" s="4"/>
      <c r="D1" s="4"/>
      <c r="E1" s="5"/>
      <c r="F1" s="4"/>
      <c r="G1" s="4"/>
      <c r="H1" s="4"/>
      <c r="I1" s="4"/>
      <c r="J1" s="4"/>
      <c r="K1" s="5"/>
      <c r="L1" s="4"/>
    </row>
    <row r="2" ht="14.25" spans="1:12">
      <c r="A2" s="6"/>
      <c r="B2" s="7"/>
      <c r="C2" s="7"/>
      <c r="D2" s="7"/>
      <c r="K2" s="43" t="s">
        <v>1</v>
      </c>
      <c r="L2" s="44"/>
    </row>
    <row r="3" spans="1:12">
      <c r="A3" s="8" t="s">
        <v>99</v>
      </c>
      <c r="B3" s="8"/>
      <c r="C3" s="8"/>
      <c r="D3" s="8"/>
      <c r="E3" s="9"/>
      <c r="F3" s="10" t="s">
        <v>3</v>
      </c>
      <c r="G3" s="11" t="s">
        <v>100</v>
      </c>
      <c r="H3" s="12"/>
      <c r="I3" s="12"/>
      <c r="J3" s="12"/>
      <c r="K3" s="45"/>
      <c r="L3" s="8" t="s">
        <v>3</v>
      </c>
    </row>
    <row r="4" spans="1:12">
      <c r="A4" s="8" t="s">
        <v>101</v>
      </c>
      <c r="B4" s="13" t="s">
        <v>6</v>
      </c>
      <c r="C4" s="13" t="s">
        <v>7</v>
      </c>
      <c r="D4" s="14" t="s">
        <v>8</v>
      </c>
      <c r="E4" s="15"/>
      <c r="F4" s="10"/>
      <c r="G4" s="16" t="s">
        <v>102</v>
      </c>
      <c r="H4" s="13" t="s">
        <v>6</v>
      </c>
      <c r="I4" s="13" t="s">
        <v>7</v>
      </c>
      <c r="J4" s="14" t="s">
        <v>8</v>
      </c>
      <c r="K4" s="15"/>
      <c r="L4" s="8"/>
    </row>
    <row r="5" spans="1:12">
      <c r="A5" s="8"/>
      <c r="B5" s="13"/>
      <c r="C5" s="13"/>
      <c r="D5" s="14" t="s">
        <v>9</v>
      </c>
      <c r="E5" s="15" t="s">
        <v>10</v>
      </c>
      <c r="F5" s="10"/>
      <c r="G5" s="17"/>
      <c r="H5" s="13"/>
      <c r="I5" s="13"/>
      <c r="J5" s="14" t="s">
        <v>9</v>
      </c>
      <c r="K5" s="15" t="s">
        <v>10</v>
      </c>
      <c r="L5" s="8"/>
    </row>
    <row r="6" ht="14.25" spans="1:12">
      <c r="A6" s="18" t="s">
        <v>103</v>
      </c>
      <c r="B6" s="19">
        <v>0</v>
      </c>
      <c r="C6" s="19">
        <f t="shared" ref="C6:C22" si="0">B6+D6</f>
        <v>0</v>
      </c>
      <c r="D6" s="19">
        <v>0</v>
      </c>
      <c r="E6" s="20" t="e">
        <f t="shared" ref="E6:E22" si="1">D6/B6</f>
        <v>#DIV/0!</v>
      </c>
      <c r="F6" s="21"/>
      <c r="G6" s="22" t="s">
        <v>104</v>
      </c>
      <c r="H6" s="23">
        <v>0</v>
      </c>
      <c r="I6" s="23">
        <v>0</v>
      </c>
      <c r="J6" s="23">
        <v>0</v>
      </c>
      <c r="K6" s="46" t="e">
        <f>J6/H6</f>
        <v>#DIV/0!</v>
      </c>
      <c r="L6" s="47"/>
    </row>
    <row r="7" ht="14.25" spans="1:12">
      <c r="A7" s="24" t="s">
        <v>105</v>
      </c>
      <c r="B7" s="19">
        <v>0</v>
      </c>
      <c r="C7" s="19">
        <f t="shared" si="0"/>
        <v>0</v>
      </c>
      <c r="D7" s="19">
        <v>0</v>
      </c>
      <c r="E7" s="20" t="e">
        <f t="shared" si="1"/>
        <v>#DIV/0!</v>
      </c>
      <c r="F7" s="21"/>
      <c r="G7" s="22" t="s">
        <v>106</v>
      </c>
      <c r="H7" s="23">
        <f>SUM(H8:H9)</f>
        <v>299</v>
      </c>
      <c r="I7" s="23">
        <f>SUM(I8:I9)</f>
        <v>299</v>
      </c>
      <c r="J7" s="23">
        <v>0</v>
      </c>
      <c r="K7" s="46">
        <f t="shared" ref="K7:K12" si="2">J7/H7</f>
        <v>0</v>
      </c>
      <c r="L7" s="47"/>
    </row>
    <row r="8" ht="14.25" spans="1:12">
      <c r="A8" s="24" t="s">
        <v>107</v>
      </c>
      <c r="B8" s="19">
        <v>0</v>
      </c>
      <c r="C8" s="19">
        <f t="shared" si="0"/>
        <v>0</v>
      </c>
      <c r="D8" s="19">
        <v>0</v>
      </c>
      <c r="E8" s="20" t="e">
        <f t="shared" si="1"/>
        <v>#DIV/0!</v>
      </c>
      <c r="F8" s="21"/>
      <c r="G8" s="22" t="s">
        <v>108</v>
      </c>
      <c r="H8" s="23">
        <v>9</v>
      </c>
      <c r="I8" s="23">
        <f>H8+J8</f>
        <v>9</v>
      </c>
      <c r="J8" s="23">
        <v>0</v>
      </c>
      <c r="K8" s="46">
        <f t="shared" si="2"/>
        <v>0</v>
      </c>
      <c r="L8" s="47"/>
    </row>
    <row r="9" ht="14.25" spans="1:12">
      <c r="A9" s="24" t="s">
        <v>109</v>
      </c>
      <c r="B9" s="19">
        <v>0</v>
      </c>
      <c r="C9" s="19">
        <f t="shared" si="0"/>
        <v>0</v>
      </c>
      <c r="D9" s="19">
        <v>0</v>
      </c>
      <c r="E9" s="20" t="e">
        <f t="shared" si="1"/>
        <v>#DIV/0!</v>
      </c>
      <c r="F9" s="21"/>
      <c r="G9" s="22" t="s">
        <v>110</v>
      </c>
      <c r="H9" s="23">
        <v>290</v>
      </c>
      <c r="I9" s="23">
        <f>H9+J9</f>
        <v>290</v>
      </c>
      <c r="J9" s="23">
        <v>0</v>
      </c>
      <c r="K9" s="46">
        <f t="shared" si="2"/>
        <v>0</v>
      </c>
      <c r="L9" s="47"/>
    </row>
    <row r="10" ht="14.25" spans="1:12">
      <c r="A10" s="25" t="s">
        <v>111</v>
      </c>
      <c r="B10" s="19">
        <v>0</v>
      </c>
      <c r="C10" s="19">
        <f t="shared" si="0"/>
        <v>0</v>
      </c>
      <c r="D10" s="19">
        <v>0</v>
      </c>
      <c r="E10" s="20" t="e">
        <f t="shared" si="1"/>
        <v>#DIV/0!</v>
      </c>
      <c r="F10" s="21"/>
      <c r="G10" s="22" t="s">
        <v>112</v>
      </c>
      <c r="H10" s="23">
        <f>SUM(H11:H12)</f>
        <v>41</v>
      </c>
      <c r="I10" s="23">
        <f>SUM(I11:I12)</f>
        <v>41</v>
      </c>
      <c r="J10" s="23">
        <v>0</v>
      </c>
      <c r="K10" s="46">
        <f t="shared" si="2"/>
        <v>0</v>
      </c>
      <c r="L10" s="47"/>
    </row>
    <row r="11" ht="14.25" spans="1:12">
      <c r="A11" s="24" t="s">
        <v>113</v>
      </c>
      <c r="B11" s="19">
        <v>0</v>
      </c>
      <c r="C11" s="19">
        <f t="shared" si="0"/>
        <v>0</v>
      </c>
      <c r="D11" s="19">
        <v>0</v>
      </c>
      <c r="E11" s="20" t="e">
        <f t="shared" si="1"/>
        <v>#DIV/0!</v>
      </c>
      <c r="F11" s="21"/>
      <c r="G11" s="22" t="s">
        <v>114</v>
      </c>
      <c r="H11" s="23">
        <v>2</v>
      </c>
      <c r="I11" s="23">
        <f>H11+J11</f>
        <v>2</v>
      </c>
      <c r="J11" s="23">
        <v>0</v>
      </c>
      <c r="K11" s="46">
        <f t="shared" si="2"/>
        <v>0</v>
      </c>
      <c r="L11" s="47"/>
    </row>
    <row r="12" ht="14.25" spans="1:12">
      <c r="A12" s="24" t="s">
        <v>115</v>
      </c>
      <c r="B12" s="19">
        <v>0</v>
      </c>
      <c r="C12" s="19">
        <f t="shared" si="0"/>
        <v>0</v>
      </c>
      <c r="D12" s="19">
        <v>0</v>
      </c>
      <c r="E12" s="20" t="e">
        <f t="shared" si="1"/>
        <v>#DIV/0!</v>
      </c>
      <c r="F12" s="21"/>
      <c r="G12" s="22" t="s">
        <v>116</v>
      </c>
      <c r="H12" s="23">
        <v>39</v>
      </c>
      <c r="I12" s="23">
        <f>H12+J12</f>
        <v>39</v>
      </c>
      <c r="J12" s="23">
        <v>0</v>
      </c>
      <c r="K12" s="46">
        <f t="shared" si="2"/>
        <v>0</v>
      </c>
      <c r="L12" s="47"/>
    </row>
    <row r="13" ht="14.25" spans="1:12">
      <c r="A13" s="24" t="s">
        <v>117</v>
      </c>
      <c r="B13" s="19">
        <v>0</v>
      </c>
      <c r="C13" s="19">
        <f t="shared" si="0"/>
        <v>0</v>
      </c>
      <c r="D13" s="19">
        <v>0</v>
      </c>
      <c r="E13" s="20" t="e">
        <f t="shared" si="1"/>
        <v>#DIV/0!</v>
      </c>
      <c r="F13" s="21"/>
      <c r="G13" s="22" t="s">
        <v>118</v>
      </c>
      <c r="H13" s="23">
        <v>0</v>
      </c>
      <c r="I13" s="23">
        <f>H13+J13</f>
        <v>0</v>
      </c>
      <c r="J13" s="23">
        <v>0</v>
      </c>
      <c r="K13" s="46">
        <v>0</v>
      </c>
      <c r="L13" s="47"/>
    </row>
    <row r="14" spans="1:12">
      <c r="A14" s="24" t="s">
        <v>119</v>
      </c>
      <c r="B14" s="19">
        <v>0</v>
      </c>
      <c r="C14" s="19">
        <f t="shared" si="0"/>
        <v>0</v>
      </c>
      <c r="D14" s="19">
        <v>0</v>
      </c>
      <c r="E14" s="20" t="e">
        <f t="shared" si="1"/>
        <v>#DIV/0!</v>
      </c>
      <c r="F14" s="26"/>
      <c r="G14" s="22" t="s">
        <v>120</v>
      </c>
      <c r="H14" s="23">
        <f>SUM(H15:H17)</f>
        <v>1805</v>
      </c>
      <c r="I14" s="23">
        <f>SUM(I15:I17)</f>
        <v>1805</v>
      </c>
      <c r="J14" s="23">
        <v>0</v>
      </c>
      <c r="K14" s="46">
        <f>J14/H14</f>
        <v>0</v>
      </c>
      <c r="L14" s="47"/>
    </row>
    <row r="15" spans="1:12">
      <c r="A15" s="24" t="s">
        <v>121</v>
      </c>
      <c r="B15" s="19">
        <v>0</v>
      </c>
      <c r="C15" s="19">
        <f t="shared" si="0"/>
        <v>0</v>
      </c>
      <c r="D15" s="19">
        <v>0</v>
      </c>
      <c r="E15" s="20" t="e">
        <f t="shared" si="1"/>
        <v>#DIV/0!</v>
      </c>
      <c r="F15" s="26"/>
      <c r="G15" s="27" t="s">
        <v>122</v>
      </c>
      <c r="H15" s="23">
        <v>1583</v>
      </c>
      <c r="I15" s="23">
        <f>H15+J15</f>
        <v>1583</v>
      </c>
      <c r="J15" s="23">
        <v>0</v>
      </c>
      <c r="K15" s="46">
        <f>J15/H15</f>
        <v>0</v>
      </c>
      <c r="L15" s="47"/>
    </row>
    <row r="16" spans="1:12">
      <c r="A16" s="24" t="s">
        <v>123</v>
      </c>
      <c r="B16" s="19">
        <v>0</v>
      </c>
      <c r="C16" s="19">
        <f t="shared" si="0"/>
        <v>0</v>
      </c>
      <c r="D16" s="19">
        <v>0</v>
      </c>
      <c r="E16" s="20" t="e">
        <f t="shared" si="1"/>
        <v>#DIV/0!</v>
      </c>
      <c r="F16" s="26"/>
      <c r="G16" s="27" t="s">
        <v>124</v>
      </c>
      <c r="H16" s="23">
        <v>222</v>
      </c>
      <c r="I16" s="23">
        <f>H16+J16</f>
        <v>222</v>
      </c>
      <c r="J16" s="23">
        <v>0</v>
      </c>
      <c r="K16" s="46">
        <f>J16/H16</f>
        <v>0</v>
      </c>
      <c r="L16" s="47"/>
    </row>
    <row r="17" spans="1:12">
      <c r="A17" s="24" t="s">
        <v>125</v>
      </c>
      <c r="B17" s="19">
        <v>0</v>
      </c>
      <c r="C17" s="19">
        <f t="shared" si="0"/>
        <v>0</v>
      </c>
      <c r="D17" s="19">
        <v>0</v>
      </c>
      <c r="E17" s="20" t="e">
        <f t="shared" si="1"/>
        <v>#DIV/0!</v>
      </c>
      <c r="F17" s="26"/>
      <c r="G17" s="27" t="s">
        <v>126</v>
      </c>
      <c r="H17" s="23">
        <v>0</v>
      </c>
      <c r="I17" s="23">
        <f>H17+J17</f>
        <v>0</v>
      </c>
      <c r="J17" s="23">
        <v>0</v>
      </c>
      <c r="K17" s="46" t="e">
        <f>J17/H17</f>
        <v>#DIV/0!</v>
      </c>
      <c r="L17" s="47"/>
    </row>
    <row r="18" ht="14.25" spans="1:12">
      <c r="A18" s="24" t="s">
        <v>127</v>
      </c>
      <c r="B18" s="19">
        <v>0</v>
      </c>
      <c r="C18" s="19">
        <f t="shared" si="0"/>
        <v>0</v>
      </c>
      <c r="D18" s="19">
        <v>0</v>
      </c>
      <c r="E18" s="20" t="e">
        <f t="shared" si="1"/>
        <v>#DIV/0!</v>
      </c>
      <c r="F18" s="21"/>
      <c r="G18" s="22" t="s">
        <v>128</v>
      </c>
      <c r="H18" s="23">
        <v>0</v>
      </c>
      <c r="I18" s="23">
        <f t="shared" ref="I18:I29" si="3">H18+J18</f>
        <v>0</v>
      </c>
      <c r="J18" s="23">
        <v>0</v>
      </c>
      <c r="K18" s="46" t="e">
        <f t="shared" ref="K18:K31" si="4">J18/H18</f>
        <v>#DIV/0!</v>
      </c>
      <c r="L18" s="47"/>
    </row>
    <row r="19" ht="14.25" spans="1:12">
      <c r="A19" s="24" t="s">
        <v>129</v>
      </c>
      <c r="B19" s="19">
        <v>0</v>
      </c>
      <c r="C19" s="19">
        <f t="shared" si="0"/>
        <v>0</v>
      </c>
      <c r="D19" s="19">
        <v>0</v>
      </c>
      <c r="E19" s="20" t="e">
        <f t="shared" si="1"/>
        <v>#DIV/0!</v>
      </c>
      <c r="F19" s="21"/>
      <c r="G19" s="22" t="s">
        <v>130</v>
      </c>
      <c r="H19" s="23">
        <v>0</v>
      </c>
      <c r="I19" s="23">
        <f t="shared" si="3"/>
        <v>0</v>
      </c>
      <c r="J19" s="23">
        <v>0</v>
      </c>
      <c r="K19" s="46" t="e">
        <f t="shared" si="4"/>
        <v>#DIV/0!</v>
      </c>
      <c r="L19" s="47"/>
    </row>
    <row r="20" ht="14.25" spans="1:12">
      <c r="A20" s="24" t="s">
        <v>131</v>
      </c>
      <c r="B20" s="19">
        <f>B21</f>
        <v>1775</v>
      </c>
      <c r="C20" s="19">
        <f t="shared" si="0"/>
        <v>1775</v>
      </c>
      <c r="D20" s="19">
        <v>0</v>
      </c>
      <c r="E20" s="20">
        <f t="shared" si="1"/>
        <v>0</v>
      </c>
      <c r="F20" s="21"/>
      <c r="G20" s="22" t="s">
        <v>132</v>
      </c>
      <c r="H20" s="23">
        <v>0</v>
      </c>
      <c r="I20" s="23">
        <f t="shared" si="3"/>
        <v>0</v>
      </c>
      <c r="J20" s="23">
        <v>0</v>
      </c>
      <c r="K20" s="46" t="e">
        <f t="shared" si="4"/>
        <v>#DIV/0!</v>
      </c>
      <c r="L20" s="47"/>
    </row>
    <row r="21" ht="14.25" spans="1:12">
      <c r="A21" s="25" t="s">
        <v>133</v>
      </c>
      <c r="B21" s="19">
        <f>B22</f>
        <v>1775</v>
      </c>
      <c r="C21" s="19">
        <f t="shared" si="0"/>
        <v>1775</v>
      </c>
      <c r="D21" s="19">
        <v>0</v>
      </c>
      <c r="E21" s="20">
        <f t="shared" si="1"/>
        <v>0</v>
      </c>
      <c r="F21" s="21"/>
      <c r="G21" s="22" t="s">
        <v>134</v>
      </c>
      <c r="H21" s="23">
        <v>0</v>
      </c>
      <c r="I21" s="23">
        <f t="shared" si="3"/>
        <v>0</v>
      </c>
      <c r="J21" s="23">
        <v>0</v>
      </c>
      <c r="K21" s="46" t="e">
        <f t="shared" si="4"/>
        <v>#DIV/0!</v>
      </c>
      <c r="L21" s="47"/>
    </row>
    <row r="22" ht="27" spans="1:12">
      <c r="A22" s="25" t="s">
        <v>135</v>
      </c>
      <c r="B22" s="19">
        <v>1775</v>
      </c>
      <c r="C22" s="19">
        <f t="shared" si="0"/>
        <v>1775</v>
      </c>
      <c r="D22" s="19">
        <v>0</v>
      </c>
      <c r="E22" s="20">
        <f t="shared" si="1"/>
        <v>0</v>
      </c>
      <c r="F22" s="21"/>
      <c r="G22" s="22" t="s">
        <v>136</v>
      </c>
      <c r="H22" s="23">
        <f>SUM(H23:H24)</f>
        <v>370</v>
      </c>
      <c r="I22" s="23">
        <f>SUM(I23:I24)</f>
        <v>20370</v>
      </c>
      <c r="J22" s="23">
        <f>SUM(J23:J24)</f>
        <v>20000</v>
      </c>
      <c r="K22" s="46">
        <f t="shared" si="4"/>
        <v>54.0540540540541</v>
      </c>
      <c r="L22" s="47"/>
    </row>
    <row r="23" ht="27" spans="1:12">
      <c r="A23" s="28"/>
      <c r="B23" s="29"/>
      <c r="C23" s="29"/>
      <c r="D23" s="29"/>
      <c r="E23" s="30"/>
      <c r="F23" s="21"/>
      <c r="G23" s="27" t="s">
        <v>137</v>
      </c>
      <c r="H23" s="23">
        <v>20</v>
      </c>
      <c r="I23" s="23">
        <f t="shared" si="3"/>
        <v>20020</v>
      </c>
      <c r="J23" s="23">
        <v>20000</v>
      </c>
      <c r="K23" s="46">
        <f t="shared" si="4"/>
        <v>1000</v>
      </c>
      <c r="L23" s="47"/>
    </row>
    <row r="24" ht="14.25" spans="1:12">
      <c r="A24" s="25"/>
      <c r="B24" s="19"/>
      <c r="C24" s="31"/>
      <c r="D24" s="32"/>
      <c r="E24" s="33"/>
      <c r="F24" s="21"/>
      <c r="G24" s="22" t="s">
        <v>138</v>
      </c>
      <c r="H24" s="23">
        <v>350</v>
      </c>
      <c r="I24" s="23">
        <f t="shared" si="3"/>
        <v>350</v>
      </c>
      <c r="J24" s="23"/>
      <c r="K24" s="46">
        <f t="shared" si="4"/>
        <v>0</v>
      </c>
      <c r="L24" s="47"/>
    </row>
    <row r="25" ht="14.25" spans="1:12">
      <c r="A25" s="28"/>
      <c r="B25" s="29"/>
      <c r="C25" s="31"/>
      <c r="D25" s="32"/>
      <c r="E25" s="33"/>
      <c r="F25" s="21"/>
      <c r="G25" s="22" t="s">
        <v>139</v>
      </c>
      <c r="H25" s="23">
        <f>SUM(H26)</f>
        <v>1770</v>
      </c>
      <c r="I25" s="23">
        <f>SUM(I26)</f>
        <v>1770</v>
      </c>
      <c r="J25" s="23"/>
      <c r="K25" s="46">
        <f t="shared" si="4"/>
        <v>0</v>
      </c>
      <c r="L25" s="47"/>
    </row>
    <row r="26" ht="14.25" spans="1:12">
      <c r="A26" s="28"/>
      <c r="B26" s="29"/>
      <c r="C26" s="31"/>
      <c r="D26" s="32"/>
      <c r="E26" s="33"/>
      <c r="F26" s="21"/>
      <c r="G26" s="27" t="s">
        <v>140</v>
      </c>
      <c r="H26" s="23">
        <v>1770</v>
      </c>
      <c r="I26" s="23">
        <f>H26+J26</f>
        <v>1770</v>
      </c>
      <c r="J26" s="23"/>
      <c r="K26" s="46">
        <f t="shared" si="4"/>
        <v>0</v>
      </c>
      <c r="L26" s="47"/>
    </row>
    <row r="27" ht="14.25" spans="1:12">
      <c r="A27" s="28"/>
      <c r="B27" s="29"/>
      <c r="C27" s="31"/>
      <c r="D27" s="32"/>
      <c r="E27" s="33"/>
      <c r="F27" s="21"/>
      <c r="G27" s="22" t="s">
        <v>141</v>
      </c>
      <c r="H27" s="23">
        <f>SUM(H28)</f>
        <v>5</v>
      </c>
      <c r="I27" s="23">
        <f>SUM(I28)</f>
        <v>5</v>
      </c>
      <c r="J27" s="23"/>
      <c r="K27" s="46">
        <f t="shared" si="4"/>
        <v>0</v>
      </c>
      <c r="L27" s="47"/>
    </row>
    <row r="28" ht="14.25" spans="1:12">
      <c r="A28" s="28"/>
      <c r="B28" s="29"/>
      <c r="C28" s="31"/>
      <c r="D28" s="32"/>
      <c r="E28" s="33"/>
      <c r="F28" s="21"/>
      <c r="G28" s="27" t="s">
        <v>142</v>
      </c>
      <c r="H28" s="23">
        <v>5</v>
      </c>
      <c r="I28" s="23">
        <f>H28+J28</f>
        <v>5</v>
      </c>
      <c r="J28" s="23"/>
      <c r="K28" s="46">
        <f t="shared" si="4"/>
        <v>0</v>
      </c>
      <c r="L28" s="47"/>
    </row>
    <row r="29" ht="14.25" spans="1:12">
      <c r="A29" s="28"/>
      <c r="B29" s="29"/>
      <c r="C29" s="31"/>
      <c r="D29" s="32"/>
      <c r="E29" s="33"/>
      <c r="F29" s="21"/>
      <c r="G29" s="27" t="s">
        <v>143</v>
      </c>
      <c r="H29" s="23">
        <v>0</v>
      </c>
      <c r="I29" s="23">
        <f>H29+J29</f>
        <v>0</v>
      </c>
      <c r="J29" s="23"/>
      <c r="K29" s="46" t="e">
        <f t="shared" si="4"/>
        <v>#DIV/0!</v>
      </c>
      <c r="L29" s="47"/>
    </row>
    <row r="30" ht="14.25" spans="1:12">
      <c r="A30" s="34" t="s">
        <v>144</v>
      </c>
      <c r="B30" s="31">
        <f>SUM(B6:B20)</f>
        <v>1775</v>
      </c>
      <c r="C30" s="31">
        <f>B30+D30</f>
        <v>1775</v>
      </c>
      <c r="D30" s="32">
        <v>0</v>
      </c>
      <c r="E30" s="33">
        <f t="shared" ref="E30:E36" si="5">D30/B30</f>
        <v>0</v>
      </c>
      <c r="F30" s="21"/>
      <c r="G30" s="35" t="s">
        <v>145</v>
      </c>
      <c r="H30" s="36">
        <f>H7+H29+H297+H10+H13+H14+H18+H19+H20+H21+H22+H25+H27</f>
        <v>4290</v>
      </c>
      <c r="I30" s="36">
        <f>I7+I29+I297+I10+I13+I14+I18+I19+I20+I21+I22+I25+I27</f>
        <v>24290</v>
      </c>
      <c r="J30" s="36">
        <f>J7+J29+J297+J10+J13+J14+J18+J19+J20+J21+J22+J25+J27</f>
        <v>20000</v>
      </c>
      <c r="K30" s="48">
        <f t="shared" si="4"/>
        <v>4.66200466200466</v>
      </c>
      <c r="L30" s="47"/>
    </row>
    <row r="31" ht="14.25" spans="1:12">
      <c r="A31" s="34" t="s">
        <v>45</v>
      </c>
      <c r="B31" s="31">
        <f>SUM(B32:B35)</f>
        <v>2515</v>
      </c>
      <c r="C31" s="31">
        <f t="shared" ref="C30:C36" si="6">B31+D31</f>
        <v>22515</v>
      </c>
      <c r="D31" s="31">
        <f>SUM(D32:D35)</f>
        <v>20000</v>
      </c>
      <c r="E31" s="33">
        <f t="shared" si="5"/>
        <v>7.95228628230616</v>
      </c>
      <c r="F31" s="21"/>
      <c r="G31" s="35" t="s">
        <v>64</v>
      </c>
      <c r="H31" s="36">
        <f>SUM(H32:H37)</f>
        <v>0</v>
      </c>
      <c r="I31" s="36">
        <f>H31+J31</f>
        <v>0</v>
      </c>
      <c r="J31" s="36">
        <f>SUM(J32:J37)</f>
        <v>0</v>
      </c>
      <c r="K31" s="48" t="e">
        <f t="shared" si="4"/>
        <v>#DIV/0!</v>
      </c>
      <c r="L31" s="47"/>
    </row>
    <row r="32" ht="14.25" spans="1:12">
      <c r="A32" s="37" t="s">
        <v>146</v>
      </c>
      <c r="B32" s="19">
        <v>7</v>
      </c>
      <c r="C32" s="19">
        <f t="shared" si="6"/>
        <v>7</v>
      </c>
      <c r="D32" s="38">
        <v>0</v>
      </c>
      <c r="E32" s="20">
        <f t="shared" si="5"/>
        <v>0</v>
      </c>
      <c r="F32" s="39"/>
      <c r="G32" s="40" t="s">
        <v>147</v>
      </c>
      <c r="H32" s="23"/>
      <c r="I32" s="23">
        <f t="shared" ref="I32:I38" si="7">H32+J32</f>
        <v>0</v>
      </c>
      <c r="J32" s="23">
        <v>0</v>
      </c>
      <c r="K32" s="46"/>
      <c r="L32" s="26"/>
    </row>
    <row r="33" ht="14.25" spans="1:12">
      <c r="A33" s="37" t="s">
        <v>148</v>
      </c>
      <c r="B33" s="19">
        <v>2508</v>
      </c>
      <c r="C33" s="19">
        <f t="shared" si="6"/>
        <v>2508</v>
      </c>
      <c r="D33" s="38">
        <v>0</v>
      </c>
      <c r="E33" s="20">
        <f t="shared" si="5"/>
        <v>0</v>
      </c>
      <c r="F33" s="39"/>
      <c r="G33" s="40" t="s">
        <v>149</v>
      </c>
      <c r="H33" s="23"/>
      <c r="I33" s="23">
        <f t="shared" si="7"/>
        <v>0</v>
      </c>
      <c r="J33" s="23">
        <v>0</v>
      </c>
      <c r="K33" s="46"/>
      <c r="L33" s="49"/>
    </row>
    <row r="34" ht="14.25" spans="1:12">
      <c r="A34" s="37" t="s">
        <v>150</v>
      </c>
      <c r="B34" s="19">
        <v>0</v>
      </c>
      <c r="C34" s="19">
        <f t="shared" si="6"/>
        <v>0</v>
      </c>
      <c r="D34" s="38">
        <v>0</v>
      </c>
      <c r="E34" s="20" t="e">
        <f t="shared" si="5"/>
        <v>#DIV/0!</v>
      </c>
      <c r="F34" s="21"/>
      <c r="G34" s="40" t="s">
        <v>151</v>
      </c>
      <c r="H34" s="23">
        <v>0</v>
      </c>
      <c r="I34" s="23">
        <f t="shared" si="7"/>
        <v>0</v>
      </c>
      <c r="J34" s="23">
        <v>0</v>
      </c>
      <c r="K34" s="46" t="e">
        <f>J34/H34</f>
        <v>#DIV/0!</v>
      </c>
      <c r="L34" s="49"/>
    </row>
    <row r="35" ht="14.25" spans="1:12">
      <c r="A35" s="37" t="s">
        <v>152</v>
      </c>
      <c r="B35" s="19">
        <v>0</v>
      </c>
      <c r="C35" s="19">
        <f t="shared" si="6"/>
        <v>20000</v>
      </c>
      <c r="D35" s="38">
        <f>D36</f>
        <v>20000</v>
      </c>
      <c r="E35" s="20" t="e">
        <f t="shared" si="5"/>
        <v>#DIV/0!</v>
      </c>
      <c r="F35" s="21"/>
      <c r="G35" s="40" t="s">
        <v>153</v>
      </c>
      <c r="H35" s="23"/>
      <c r="I35" s="23">
        <f t="shared" si="7"/>
        <v>0</v>
      </c>
      <c r="J35" s="23">
        <v>0</v>
      </c>
      <c r="K35" s="46"/>
      <c r="L35" s="49"/>
    </row>
    <row r="36" ht="14.25" spans="1:12">
      <c r="A36" s="37" t="s">
        <v>154</v>
      </c>
      <c r="B36" s="19">
        <v>0</v>
      </c>
      <c r="C36" s="19">
        <f t="shared" si="6"/>
        <v>20000</v>
      </c>
      <c r="D36" s="38">
        <v>20000</v>
      </c>
      <c r="E36" s="20" t="e">
        <f t="shared" si="5"/>
        <v>#DIV/0!</v>
      </c>
      <c r="F36" s="21"/>
      <c r="G36" s="40" t="s">
        <v>155</v>
      </c>
      <c r="H36" s="23"/>
      <c r="I36" s="23">
        <f t="shared" si="7"/>
        <v>0</v>
      </c>
      <c r="J36" s="23">
        <v>0</v>
      </c>
      <c r="K36" s="46"/>
      <c r="L36" s="49"/>
    </row>
    <row r="37" ht="14.25" spans="1:12">
      <c r="A37" s="28"/>
      <c r="B37" s="29"/>
      <c r="C37" s="19"/>
      <c r="D37" s="29"/>
      <c r="E37" s="30"/>
      <c r="F37" s="21"/>
      <c r="G37" s="40" t="s">
        <v>156</v>
      </c>
      <c r="H37" s="23"/>
      <c r="I37" s="23">
        <f t="shared" si="7"/>
        <v>0</v>
      </c>
      <c r="J37" s="23">
        <v>0</v>
      </c>
      <c r="K37" s="46"/>
      <c r="L37" s="29"/>
    </row>
    <row r="38" ht="14.25" spans="1:12">
      <c r="A38" s="41" t="s">
        <v>96</v>
      </c>
      <c r="B38" s="31">
        <f>B30+B31</f>
        <v>4290</v>
      </c>
      <c r="C38" s="31">
        <f>C30+C31</f>
        <v>24290</v>
      </c>
      <c r="D38" s="31">
        <f>D30+D31</f>
        <v>20000</v>
      </c>
      <c r="E38" s="33">
        <f>D38/B38</f>
        <v>4.66200466200466</v>
      </c>
      <c r="F38" s="39"/>
      <c r="G38" s="42" t="s">
        <v>157</v>
      </c>
      <c r="H38" s="36">
        <f>H30+H31</f>
        <v>4290</v>
      </c>
      <c r="I38" s="36">
        <f t="shared" si="7"/>
        <v>24290</v>
      </c>
      <c r="J38" s="36">
        <f>J30+J31</f>
        <v>20000</v>
      </c>
      <c r="K38" s="33">
        <f>J38/H38</f>
        <v>4.66200466200466</v>
      </c>
      <c r="L38" s="47"/>
    </row>
  </sheetData>
  <mergeCells count="14">
    <mergeCell ref="A1:L1"/>
    <mergeCell ref="K2:L2"/>
    <mergeCell ref="A3:E3"/>
    <mergeCell ref="G3:K3"/>
    <mergeCell ref="D4:E4"/>
    <mergeCell ref="J4:K4"/>
    <mergeCell ref="A4:A5"/>
    <mergeCell ref="B4:B5"/>
    <mergeCell ref="C4:C5"/>
    <mergeCell ref="F3:F5"/>
    <mergeCell ref="G4:G5"/>
    <mergeCell ref="H4:H5"/>
    <mergeCell ref="I4:I5"/>
    <mergeCell ref="L3:L5"/>
  </mergeCells>
  <printOptions horizontalCentered="1"/>
  <pageMargins left="0.751388888888889" right="0.751388888888889" top="1" bottom="1" header="0.5" footer="0.5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一般公共预算</vt:lpstr>
      <vt:lpstr>政府性基金预算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yscz</dc:creator>
  <cp:lastModifiedBy>Administrator</cp:lastModifiedBy>
  <dcterms:created xsi:type="dcterms:W3CDTF">2017-09-13T03:05:00Z</dcterms:created>
  <dcterms:modified xsi:type="dcterms:W3CDTF">2021-11-17T14:17:20Z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</Properties>
</file>