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一般公共预算 (改)" sheetId="6" r:id="rId1"/>
    <sheet name="政府性基金预算" sheetId="2" r:id="rId2"/>
    <sheet name="社会保险基金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提前下达+年中下达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1020+43</t>
        </r>
      </text>
    </comment>
  </commentList>
</comments>
</file>

<file path=xl/sharedStrings.xml><?xml version="1.0" encoding="utf-8"?>
<sst xmlns="http://schemas.openxmlformats.org/spreadsheetml/2006/main" count="178" uniqueCount="136">
  <si>
    <t>附件1</t>
  </si>
  <si>
    <t>雁山区2024年一般公共预算调整表</t>
  </si>
  <si>
    <t>单位：万元</t>
  </si>
  <si>
    <t>收          入</t>
  </si>
  <si>
    <t>备注</t>
  </si>
  <si>
    <t>支          出</t>
  </si>
  <si>
    <t>项          目</t>
  </si>
  <si>
    <t>年初预算数</t>
  </si>
  <si>
    <t>预算调整数</t>
  </si>
  <si>
    <t>比年初预算数增减</t>
  </si>
  <si>
    <t>金额</t>
  </si>
  <si>
    <t>%</t>
  </si>
  <si>
    <t>一、税收收入</t>
  </si>
  <si>
    <t>一、一般公共服务</t>
  </si>
  <si>
    <t>二、非税收入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</si>
  <si>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</si>
  <si>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</si>
  <si>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</si>
  <si>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</si>
  <si>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</si>
  <si>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</si>
  <si>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</si>
  <si>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</si>
  <si>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</si>
  <si>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</si>
  <si>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</si>
  <si>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</si>
  <si>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</si>
  <si>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</si>
  <si>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</si>
  <si>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</si>
  <si>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</si>
  <si>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</si>
  <si>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</si>
  <si>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</si>
  <si>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</si>
  <si>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</si>
  <si>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</si>
  <si>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</si>
  <si>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一般公共预算收入小计</t>
  </si>
  <si>
    <t>一般公共预算支出小计</t>
  </si>
  <si>
    <t>转移性收入</t>
  </si>
  <si>
    <t>转移性支出</t>
  </si>
  <si>
    <t>一、上级补助收入</t>
  </si>
  <si>
    <t>一、上解上级支出</t>
  </si>
  <si>
    <t>二、上年结余收入</t>
  </si>
  <si>
    <t>二、地方政府一般债务还本支出</t>
  </si>
  <si>
    <t>三、地方政府一般债务转贷收入</t>
  </si>
  <si>
    <t>四、调入预算稳定调节基金</t>
  </si>
  <si>
    <t>收入总计</t>
  </si>
  <si>
    <t>支出合计</t>
  </si>
  <si>
    <t>附件2</t>
  </si>
  <si>
    <t>雁山区2024年政府性基金预算调整表</t>
  </si>
  <si>
    <t>收入</t>
  </si>
  <si>
    <t>支出</t>
  </si>
  <si>
    <t>项       目</t>
  </si>
  <si>
    <t>项目</t>
  </si>
  <si>
    <t>一、政府性基金收入</t>
  </si>
  <si>
    <t>一、文化体育与传媒支出</t>
  </si>
  <si>
    <t xml:space="preserve">    国家电影事业发展专项资金收入</t>
  </si>
  <si>
    <t xml:space="preserve">    国家电影事业发展专项资金安排的支出</t>
  </si>
  <si>
    <t xml:space="preserve">    国有土地收益基金收入</t>
  </si>
  <si>
    <t>二、城乡社区支出</t>
  </si>
  <si>
    <t xml:space="preserve">    农业土地开发资金收入</t>
  </si>
  <si>
    <t xml:space="preserve">    国有土地使用权出让收入安排的支出</t>
  </si>
  <si>
    <t xml:space="preserve">    国有土地使用权出让收入</t>
  </si>
  <si>
    <t xml:space="preserve">    城市基础设施配套费安排的支出</t>
  </si>
  <si>
    <t xml:space="preserve">    大中型水库库区基金收入</t>
  </si>
  <si>
    <t xml:space="preserve">    国有土地使用权出让收入对应专项债务收入安排的支出</t>
  </si>
  <si>
    <t xml:space="preserve">    彩票公益金收入</t>
  </si>
  <si>
    <t>三、农林水支出</t>
  </si>
  <si>
    <t xml:space="preserve">    城市基础设施配套费收入</t>
  </si>
  <si>
    <t xml:space="preserve">    大中型水库移民后期扶持基金支出</t>
  </si>
  <si>
    <t xml:space="preserve">    小型水库移民扶助基金收入</t>
  </si>
  <si>
    <t xml:space="preserve">    小型水路移民扶助基金安排的支出</t>
  </si>
  <si>
    <t xml:space="preserve">    国家重大水利工程建设基金收入</t>
  </si>
  <si>
    <t>四、其他支出</t>
  </si>
  <si>
    <t xml:space="preserve">    车辆通行费</t>
  </si>
  <si>
    <t xml:space="preserve">    其他政府性基金及对应专项债务收入安排的支出</t>
  </si>
  <si>
    <t xml:space="preserve">    污水处理费收入</t>
  </si>
  <si>
    <t xml:space="preserve">        其他政府性基金安排的支出</t>
  </si>
  <si>
    <t xml:space="preserve">    彩票发行机构和彩票销售机构的业务费用</t>
  </si>
  <si>
    <t xml:space="preserve">        其他地方自行试点项目收益专项债券收入安排的支出</t>
  </si>
  <si>
    <t xml:space="preserve">    其他政府性基金收入</t>
  </si>
  <si>
    <t xml:space="preserve">    彩票公益金安排的支出</t>
  </si>
  <si>
    <t>二、其他政府性基金专项债务对应项目专项收入</t>
  </si>
  <si>
    <t>五、债务付息支出</t>
  </si>
  <si>
    <t xml:space="preserve">    其他地方自行试点项目收益专项债券对应项目专项收入</t>
  </si>
  <si>
    <t xml:space="preserve">    地方政府专项债务付息支出</t>
  </si>
  <si>
    <t>六、债务发行费用支出</t>
  </si>
  <si>
    <t xml:space="preserve">    地方政府专项债务发行费用支出</t>
  </si>
  <si>
    <t>政府性基金预算收入合计</t>
  </si>
  <si>
    <t>政府性基金预算支出合计</t>
  </si>
  <si>
    <t>上解上级支出</t>
  </si>
  <si>
    <t>补助下级支出</t>
  </si>
  <si>
    <t>三、地方政府专项债务转贷收入</t>
  </si>
  <si>
    <t>地方政府专项债务还本支出</t>
  </si>
  <si>
    <t xml:space="preserve">    国有土地使用权出让金债务转贷收入</t>
  </si>
  <si>
    <t>地方政府专项债务转贷支出</t>
  </si>
  <si>
    <t xml:space="preserve">    其他地方自行试点项目收益专项债券转贷收入</t>
  </si>
  <si>
    <t>年终结余</t>
  </si>
  <si>
    <t>支出总计</t>
  </si>
  <si>
    <t>附件3</t>
  </si>
  <si>
    <t>雁山区2024年社会保险基金预算调整表</t>
  </si>
  <si>
    <t>社会保险基金收入合计</t>
  </si>
  <si>
    <t>一、社会保险基金支出合计</t>
  </si>
  <si>
    <t>（一）企业职工基本养老保险基金收入</t>
  </si>
  <si>
    <t>（一）企业职工基本养老保险基金支出</t>
  </si>
  <si>
    <t>（二）机关事业单位基本养老保险基金收入</t>
  </si>
  <si>
    <t>（二）机关事业单位基本养老保险基金支出</t>
  </si>
  <si>
    <t>（三）城乡居民基本养老保险基金收入</t>
  </si>
  <si>
    <t>（三）城乡居民基本养老保险基金支出</t>
  </si>
  <si>
    <t>（四）城镇职工基本医疗保险基金（包含生育保险）收入</t>
  </si>
  <si>
    <t>（四）城镇职工基本医疗保险基金（包含生育保险）支出</t>
  </si>
  <si>
    <t>（五）城乡居民基本医疗保险基金收入</t>
  </si>
  <si>
    <t>（五）城乡居民基本医疗保险基金支出</t>
  </si>
  <si>
    <t>（六）工伤保险基金收入</t>
  </si>
  <si>
    <t>（六）工伤保险基金支出</t>
  </si>
  <si>
    <t>（七）失业保险基金收入</t>
  </si>
  <si>
    <t>（七）失业保险基金支出</t>
  </si>
  <si>
    <t>二、社会保险基金本年收支结余合计</t>
  </si>
  <si>
    <t>全区社会保险基金年末滚存结余合计</t>
  </si>
  <si>
    <t>（一）企业职工基本养老保险基金本年收支结余</t>
  </si>
  <si>
    <t xml:space="preserve">     企业职工基本养老保险基金年末滚存结余</t>
  </si>
  <si>
    <t>（二）机关事业单位基本养老保险基金本年收支结余</t>
  </si>
  <si>
    <t xml:space="preserve">     机关事业单位基本养老保险基金年末滚存结余</t>
  </si>
  <si>
    <t>（三）城乡居民基本养老保险基金本年收支结余</t>
  </si>
  <si>
    <t xml:space="preserve">     城乡居民基本养老保险基金年末滚存结余</t>
  </si>
  <si>
    <t>（四）城镇职工基本医疗保险基金（包含生育保险）本年收支结余</t>
  </si>
  <si>
    <t xml:space="preserve">     城镇职工基本医疗保险基金（包含生育保险）年末滚存结余</t>
  </si>
  <si>
    <t>（五）城乡居民基本医疗保险基金本年收支结余</t>
  </si>
  <si>
    <t xml:space="preserve">     城乡居民基本医疗保险基金年末滚存结余</t>
  </si>
  <si>
    <t>（六）工伤保险基金本年收支结余</t>
  </si>
  <si>
    <t xml:space="preserve">     工伤保险基金年末滚存结余</t>
  </si>
  <si>
    <t>（七）失业保险基金本年收支结余</t>
  </si>
  <si>
    <t xml:space="preserve">     失业保险基金年末滚存结余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</si>
</sst>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=0]&quot;- &quot;;General"/>
    <numFmt numFmtId="178" formatCode="#,##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_GBK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24"/>
      <name val="方正小标宋_GBK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26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0" borderId="0"/>
    <xf numFmtId="0" fontId="22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</cellStyleXfs>
  <cellXfs count="1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0" fillId="0" borderId="0" xfId="11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" fillId="0" borderId="0" xfId="0" applyFont="1" applyFill="1" applyBorder="1" applyAlignment="1">
      <alignment wrapText="1" shrinkToFit="1"/>
    </xf>
    <xf numFmtId="10" fontId="0" fillId="0" borderId="0" xfId="11" applyNumberFormat="1" applyFont="1" applyAlignment="1">
      <alignment vertical="center"/>
    </xf>
    <xf numFmtId="0" fontId="0" fillId="0" borderId="0" xfId="0" applyFill="1" applyAlignment="1">
      <alignment vertical="center" wrapText="1"/>
    </xf>
    <xf numFmtId="1" fontId="3" fillId="0" borderId="0" xfId="0" applyNumberFormat="1" applyFont="1" applyFill="1" applyAlignment="1">
      <alignment horizontal="center" vertical="center" wrapText="1" shrinkToFit="1"/>
    </xf>
    <xf numFmtId="10" fontId="3" fillId="0" borderId="0" xfId="11" applyNumberFormat="1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2" xfId="54" applyNumberFormat="1" applyFont="1" applyFill="1" applyBorder="1" applyAlignment="1">
      <alignment horizontal="center" vertical="center" wrapText="1"/>
    </xf>
    <xf numFmtId="0" fontId="6" fillId="0" borderId="3" xfId="54" applyNumberFormat="1" applyFont="1" applyFill="1" applyBorder="1" applyAlignment="1">
      <alignment horizontal="center" vertical="center" wrapText="1"/>
    </xf>
    <xf numFmtId="178" fontId="6" fillId="0" borderId="1" xfId="55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 shrinkToFit="1"/>
    </xf>
    <xf numFmtId="0" fontId="6" fillId="0" borderId="5" xfId="54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right" vertical="center" wrapText="1"/>
    </xf>
    <xf numFmtId="10" fontId="1" fillId="0" borderId="1" xfId="1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6" fillId="0" borderId="1" xfId="4" applyNumberFormat="1" applyFont="1" applyFill="1" applyBorder="1" applyAlignment="1" applyProtection="1">
      <alignment vertical="center" wrapText="1"/>
      <protection locked="0"/>
    </xf>
    <xf numFmtId="10" fontId="0" fillId="0" borderId="1" xfId="1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right" vertical="center" wrapText="1"/>
    </xf>
    <xf numFmtId="178" fontId="5" fillId="0" borderId="1" xfId="4" applyNumberFormat="1" applyFont="1" applyFill="1" applyBorder="1" applyAlignment="1" applyProtection="1">
      <alignment vertical="center" wrapText="1"/>
      <protection locked="0"/>
    </xf>
    <xf numFmtId="178" fontId="0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right" vertical="center"/>
    </xf>
    <xf numFmtId="10" fontId="6" fillId="0" borderId="6" xfId="11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>
      <alignment vertical="center"/>
    </xf>
    <xf numFmtId="10" fontId="0" fillId="0" borderId="1" xfId="0" applyNumberFormat="1" applyFont="1" applyFill="1" applyBorder="1" applyAlignment="1">
      <alignment vertical="center"/>
    </xf>
    <xf numFmtId="0" fontId="2" fillId="0" borderId="0" xfId="54" applyNumberFormat="1" applyFont="1" applyFill="1" applyAlignment="1">
      <alignment vertical="center" wrapText="1"/>
    </xf>
    <xf numFmtId="0" fontId="2" fillId="0" borderId="0" xfId="54" applyNumberFormat="1" applyFont="1" applyFill="1" applyAlignment="1">
      <alignment vertical="center"/>
    </xf>
    <xf numFmtId="0" fontId="5" fillId="0" borderId="1" xfId="54" applyNumberFormat="1" applyFont="1" applyFill="1" applyBorder="1" applyAlignment="1">
      <alignment horizontal="left" vertical="center" wrapText="1"/>
    </xf>
    <xf numFmtId="178" fontId="5" fillId="0" borderId="1" xfId="55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178" fontId="5" fillId="0" borderId="1" xfId="56" applyNumberFormat="1" applyFont="1" applyFill="1" applyBorder="1" applyAlignment="1">
      <alignment horizontal="right" vertical="center" wrapText="1"/>
    </xf>
    <xf numFmtId="3" fontId="9" fillId="0" borderId="1" xfId="52" applyNumberFormat="1" applyFont="1" applyFill="1" applyBorder="1" applyAlignment="1" applyProtection="1">
      <alignment vertical="center" wrapText="1"/>
    </xf>
    <xf numFmtId="178" fontId="5" fillId="0" borderId="1" xfId="56" applyNumberFormat="1" applyFont="1" applyFill="1" applyBorder="1" applyAlignment="1">
      <alignment horizontal="right" vertical="center"/>
    </xf>
    <xf numFmtId="10" fontId="5" fillId="0" borderId="1" xfId="11" applyNumberFormat="1" applyFont="1" applyFill="1" applyBorder="1" applyAlignment="1" applyProtection="1">
      <alignment horizontal="right" vertical="center"/>
    </xf>
    <xf numFmtId="0" fontId="2" fillId="0" borderId="1" xfId="54" applyNumberFormat="1" applyFont="1" applyFill="1" applyBorder="1" applyAlignment="1">
      <alignment vertical="center"/>
    </xf>
    <xf numFmtId="3" fontId="5" fillId="0" borderId="1" xfId="52" applyNumberFormat="1" applyFont="1" applyFill="1" applyBorder="1" applyAlignment="1" applyProtection="1">
      <alignment vertical="center" wrapText="1"/>
    </xf>
    <xf numFmtId="0" fontId="5" fillId="0" borderId="1" xfId="51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0" fillId="0" borderId="1" xfId="54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1" fillId="0" borderId="1" xfId="54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0" fontId="0" fillId="0" borderId="1" xfId="11" applyNumberFormat="1" applyFont="1" applyBorder="1" applyAlignment="1">
      <alignment vertical="center"/>
    </xf>
    <xf numFmtId="176" fontId="6" fillId="0" borderId="1" xfId="54" applyNumberFormat="1" applyFont="1" applyFill="1" applyBorder="1" applyAlignment="1" applyProtection="1">
      <alignment vertical="center" wrapText="1"/>
      <protection locked="0"/>
    </xf>
    <xf numFmtId="178" fontId="6" fillId="0" borderId="1" xfId="56" applyNumberFormat="1" applyFont="1" applyFill="1" applyBorder="1" applyAlignment="1">
      <alignment horizontal="right" vertical="center"/>
    </xf>
    <xf numFmtId="10" fontId="6" fillId="0" borderId="1" xfId="11" applyNumberFormat="1" applyFont="1" applyFill="1" applyBorder="1" applyAlignment="1">
      <alignment vertical="center"/>
    </xf>
    <xf numFmtId="0" fontId="6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78" fontId="6" fillId="0" borderId="1" xfId="56" applyNumberFormat="1" applyFont="1" applyFill="1" applyBorder="1" applyAlignment="1">
      <alignment horizontal="right" vertical="center" wrapText="1"/>
    </xf>
    <xf numFmtId="176" fontId="5" fillId="0" borderId="1" xfId="54" applyNumberFormat="1" applyFont="1" applyFill="1" applyBorder="1" applyAlignment="1" applyProtection="1">
      <alignment vertical="center" wrapText="1"/>
      <protection locked="0"/>
    </xf>
    <xf numFmtId="178" fontId="5" fillId="0" borderId="1" xfId="0" applyNumberFormat="1" applyFont="1" applyFill="1" applyBorder="1" applyAlignment="1">
      <alignment vertical="center"/>
    </xf>
    <xf numFmtId="0" fontId="5" fillId="0" borderId="1" xfId="52" applyNumberFormat="1" applyFont="1" applyFill="1" applyBorder="1" applyAlignment="1" applyProtection="1">
      <alignment horizontal="left" vertical="center" wrapText="1" shrinkToFit="1"/>
    </xf>
    <xf numFmtId="176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10" fontId="2" fillId="0" borderId="7" xfId="11" applyNumberFormat="1" applyFont="1" applyFill="1" applyBorder="1" applyAlignment="1" applyProtection="1">
      <alignment horizontal="center" vertical="center"/>
    </xf>
    <xf numFmtId="0" fontId="2" fillId="0" borderId="7" xfId="54" applyNumberFormat="1" applyFont="1" applyFill="1" applyBorder="1" applyAlignment="1">
      <alignment horizontal="center" vertical="center"/>
    </xf>
    <xf numFmtId="10" fontId="5" fillId="0" borderId="1" xfId="11" applyNumberFormat="1" applyFont="1" applyFill="1" applyBorder="1" applyAlignment="1" applyProtection="1">
      <alignment horizontal="right" vertical="center" wrapText="1"/>
    </xf>
    <xf numFmtId="0" fontId="6" fillId="0" borderId="1" xfId="54" applyNumberFormat="1" applyFont="1" applyFill="1" applyBorder="1" applyAlignment="1">
      <alignment vertical="center" wrapText="1"/>
    </xf>
    <xf numFmtId="178" fontId="5" fillId="0" borderId="2" xfId="56" applyNumberFormat="1" applyFont="1" applyFill="1" applyBorder="1" applyAlignment="1">
      <alignment horizontal="right" vertical="center" wrapText="1"/>
    </xf>
    <xf numFmtId="10" fontId="6" fillId="0" borderId="1" xfId="11" applyNumberFormat="1" applyFont="1" applyFill="1" applyBorder="1" applyAlignment="1" applyProtection="1">
      <alignment horizontal="right" vertical="center" wrapText="1"/>
    </xf>
    <xf numFmtId="0" fontId="5" fillId="0" borderId="1" xfId="54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178" fontId="2" fillId="0" borderId="0" xfId="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/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1" fontId="13" fillId="0" borderId="0" xfId="0" applyNumberFormat="1" applyFont="1" applyFill="1" applyAlignment="1">
      <alignment horizontal="center" vertical="center" wrapText="1" shrinkToFit="1"/>
    </xf>
    <xf numFmtId="1" fontId="13" fillId="0" borderId="0" xfId="0" applyNumberFormat="1" applyFont="1" applyFill="1" applyAlignment="1">
      <alignment horizontal="center" vertical="center" shrinkToFit="1"/>
    </xf>
    <xf numFmtId="0" fontId="2" fillId="0" borderId="0" xfId="55" applyFont="1" applyFill="1" applyBorder="1" applyAlignment="1" applyProtection="1">
      <alignment wrapText="1" shrinkToFit="1"/>
    </xf>
    <xf numFmtId="178" fontId="6" fillId="0" borderId="0" xfId="55" applyNumberFormat="1" applyFont="1" applyFill="1" applyBorder="1" applyAlignment="1" applyProtection="1">
      <alignment vertical="center" wrapText="1" shrinkToFit="1"/>
      <protection locked="0"/>
    </xf>
    <xf numFmtId="178" fontId="6" fillId="0" borderId="0" xfId="55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>
      <alignment shrinkToFit="1"/>
    </xf>
    <xf numFmtId="0" fontId="6" fillId="0" borderId="2" xfId="55" applyFont="1" applyFill="1" applyBorder="1" applyAlignment="1" applyProtection="1">
      <alignment horizontal="center" vertical="center" wrapText="1" shrinkToFit="1"/>
      <protection locked="0"/>
    </xf>
    <xf numFmtId="0" fontId="6" fillId="0" borderId="3" xfId="55" applyFont="1" applyFill="1" applyBorder="1" applyAlignment="1" applyProtection="1">
      <alignment horizontal="center" vertical="center" wrapText="1" shrinkToFit="1"/>
      <protection locked="0"/>
    </xf>
    <xf numFmtId="0" fontId="6" fillId="0" borderId="6" xfId="55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55" applyFont="1" applyFill="1" applyBorder="1" applyAlignment="1" applyProtection="1">
      <alignment horizontal="center" vertical="center" shrinkToFit="1"/>
      <protection locked="0"/>
    </xf>
    <xf numFmtId="0" fontId="6" fillId="0" borderId="3" xfId="55" applyFont="1" applyFill="1" applyBorder="1" applyAlignment="1" applyProtection="1">
      <alignment horizontal="center" vertical="center" shrinkToFit="1"/>
      <protection locked="0"/>
    </xf>
    <xf numFmtId="0" fontId="6" fillId="0" borderId="4" xfId="55" applyFont="1" applyFill="1" applyBorder="1" applyAlignment="1" applyProtection="1">
      <alignment horizontal="center" vertical="center" wrapText="1" shrinkToFit="1"/>
      <protection locked="0"/>
    </xf>
    <xf numFmtId="178" fontId="6" fillId="0" borderId="4" xfId="55" applyNumberFormat="1" applyFont="1" applyFill="1" applyBorder="1" applyAlignment="1" applyProtection="1">
      <alignment horizontal="center" vertical="center" wrapText="1"/>
      <protection locked="0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55" applyFont="1" applyFill="1" applyBorder="1" applyAlignment="1" applyProtection="1">
      <alignment horizontal="center" vertical="center" shrinkToFit="1"/>
      <protection locked="0"/>
    </xf>
    <xf numFmtId="0" fontId="6" fillId="0" borderId="5" xfId="55" applyFont="1" applyFill="1" applyBorder="1" applyAlignment="1" applyProtection="1">
      <alignment horizontal="center" vertical="center" wrapText="1" shrinkToFit="1"/>
      <protection locked="0"/>
    </xf>
    <xf numFmtId="178" fontId="6" fillId="0" borderId="5" xfId="55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178" fontId="14" fillId="0" borderId="1" xfId="12" applyNumberFormat="1" applyFont="1" applyFill="1" applyBorder="1" applyAlignment="1">
      <alignment vertical="center"/>
    </xf>
    <xf numFmtId="178" fontId="12" fillId="0" borderId="1" xfId="0" applyNumberFormat="1" applyFont="1" applyFill="1" applyBorder="1" applyAlignment="1">
      <alignment vertical="center" wrapText="1"/>
    </xf>
    <xf numFmtId="10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5" fillId="0" borderId="1" xfId="12" applyFont="1" applyFill="1" applyBorder="1" applyAlignment="1">
      <alignment vertical="center" shrinkToFit="1"/>
    </xf>
    <xf numFmtId="178" fontId="14" fillId="0" borderId="1" xfId="48" applyNumberFormat="1" applyFont="1" applyFill="1" applyBorder="1" applyAlignment="1">
      <alignment vertical="center"/>
    </xf>
    <xf numFmtId="1" fontId="12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52" applyFont="1" applyFill="1" applyBorder="1" applyAlignment="1">
      <alignment vertical="center" shrinkToFit="1"/>
    </xf>
    <xf numFmtId="0" fontId="6" fillId="0" borderId="1" xfId="12" applyFont="1" applyFill="1" applyBorder="1" applyAlignment="1">
      <alignment vertical="center" shrinkToFit="1"/>
    </xf>
    <xf numFmtId="178" fontId="15" fillId="0" borderId="1" xfId="48" applyNumberFormat="1" applyFont="1" applyFill="1" applyBorder="1" applyAlignment="1">
      <alignment vertical="center"/>
    </xf>
    <xf numFmtId="178" fontId="16" fillId="0" borderId="1" xfId="12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vertical="center" wrapText="1"/>
      <protection locked="0"/>
    </xf>
    <xf numFmtId="178" fontId="9" fillId="0" borderId="1" xfId="12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/>
    </xf>
    <xf numFmtId="1" fontId="5" fillId="0" borderId="1" xfId="12" applyNumberFormat="1" applyFont="1" applyFill="1" applyBorder="1" applyAlignment="1" applyProtection="1">
      <alignment vertical="center" shrinkToFit="1"/>
      <protection locked="0"/>
    </xf>
    <xf numFmtId="178" fontId="9" fillId="0" borderId="1" xfId="48" applyNumberFormat="1" applyFont="1" applyFill="1" applyBorder="1" applyAlignment="1">
      <alignment vertical="center"/>
    </xf>
    <xf numFmtId="0" fontId="5" fillId="0" borderId="1" xfId="55" applyFont="1" applyFill="1" applyBorder="1" applyAlignment="1">
      <alignment vertical="center" wrapText="1" shrinkToFit="1"/>
    </xf>
    <xf numFmtId="178" fontId="5" fillId="0" borderId="1" xfId="48" applyNumberFormat="1" applyFont="1" applyFill="1" applyBorder="1" applyAlignment="1">
      <alignment vertical="center"/>
    </xf>
    <xf numFmtId="1" fontId="6" fillId="0" borderId="1" xfId="52" applyNumberFormat="1" applyFont="1" applyFill="1" applyBorder="1" applyAlignment="1" applyProtection="1">
      <alignment vertical="center" shrinkToFit="1"/>
      <protection locked="0"/>
    </xf>
    <xf numFmtId="178" fontId="6" fillId="0" borderId="1" xfId="0" applyNumberFormat="1" applyFont="1" applyFill="1" applyBorder="1" applyAlignment="1">
      <alignment vertical="center"/>
    </xf>
    <xf numFmtId="0" fontId="6" fillId="0" borderId="1" xfId="12" applyFont="1" applyFill="1" applyBorder="1" applyAlignment="1">
      <alignment horizontal="center" vertical="center" shrinkToFit="1"/>
    </xf>
    <xf numFmtId="178" fontId="15" fillId="0" borderId="1" xfId="55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178" fontId="6" fillId="0" borderId="1" xfId="12" applyNumberFormat="1" applyFont="1" applyFill="1" applyBorder="1" applyAlignment="1">
      <alignment vertical="center"/>
    </xf>
    <xf numFmtId="178" fontId="2" fillId="0" borderId="0" xfId="0" applyNumberFormat="1" applyFont="1" applyFill="1" applyAlignment="1">
      <alignment horizontal="right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8" fontId="12" fillId="0" borderId="1" xfId="48" applyNumberFormat="1" applyFont="1" applyFill="1" applyBorder="1" applyAlignment="1">
      <alignment vertical="center"/>
    </xf>
    <xf numFmtId="178" fontId="0" fillId="0" borderId="1" xfId="48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10" fontId="17" fillId="0" borderId="1" xfId="0" applyNumberFormat="1" applyFont="1" applyFill="1" applyBorder="1" applyAlignment="1">
      <alignment vertical="center" wrapText="1"/>
    </xf>
    <xf numFmtId="178" fontId="17" fillId="0" borderId="1" xfId="48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0" fillId="0" borderId="1" xfId="0" applyFont="1" applyBorder="1">
      <alignment vertical="center"/>
    </xf>
    <xf numFmtId="10" fontId="6" fillId="0" borderId="1" xfId="0" applyNumberFormat="1" applyFont="1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资源县2018年地方财政预算表 （12.27）" xfId="48"/>
    <cellStyle name="40% - 强调文字颜色 6" xfId="49" builtinId="51"/>
    <cellStyle name="60% - 强调文字颜色 6" xfId="50" builtinId="52"/>
    <cellStyle name="常规 140" xfId="51"/>
    <cellStyle name="常规 2" xfId="52"/>
    <cellStyle name="常规 2 10 3" xfId="53"/>
    <cellStyle name="常规_2013年政府性基金预算草案0109陈改" xfId="54"/>
    <cellStyle name="常规_Sheet1" xfId="55"/>
    <cellStyle name="常规_广西壮族自治区全区与自治区本级2012年预算执行情况和2013年预算（草案）（最终）" xfId="56"/>
    <cellStyle name="样式 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M13" sqref="M13"/>
    </sheetView>
  </sheetViews>
  <sheetFormatPr defaultColWidth="9" defaultRowHeight="14.25"/>
  <cols>
    <col min="1" max="1" width="30.625" style="6" customWidth="1"/>
    <col min="2" max="4" width="12.625" style="88" customWidth="1"/>
    <col min="5" max="5" width="12.625" style="89" customWidth="1"/>
    <col min="6" max="6" width="8.625" style="81" customWidth="1"/>
    <col min="7" max="7" width="32.25" customWidth="1"/>
    <col min="8" max="8" width="12.625" customWidth="1"/>
    <col min="9" max="9" width="12.625" style="90" customWidth="1"/>
    <col min="10" max="10" width="12.625" style="91" customWidth="1"/>
    <col min="11" max="11" width="12.625" customWidth="1"/>
    <col min="12" max="12" width="8.625" customWidth="1"/>
    <col min="13" max="32" width="9" style="81"/>
    <col min="33" max="16384" width="46.375" style="81"/>
  </cols>
  <sheetData>
    <row r="1" spans="1:1">
      <c r="A1" s="6" t="s">
        <v>0</v>
      </c>
    </row>
    <row r="2" s="81" customFormat="1" ht="31.5" spans="1:12">
      <c r="A2" s="92" t="s">
        <v>1</v>
      </c>
      <c r="B2" s="92"/>
      <c r="C2" s="92"/>
      <c r="D2" s="92"/>
      <c r="E2" s="93"/>
      <c r="F2" s="92"/>
      <c r="G2" s="92"/>
      <c r="H2" s="92"/>
      <c r="I2" s="92"/>
      <c r="J2" s="92"/>
      <c r="K2" s="92"/>
      <c r="L2" s="92"/>
    </row>
    <row r="3" s="81" customFormat="1" spans="1:12">
      <c r="A3" s="94"/>
      <c r="B3" s="95"/>
      <c r="C3" s="95"/>
      <c r="D3" s="95"/>
      <c r="E3" s="96"/>
      <c r="F3" s="95"/>
      <c r="G3" s="97"/>
      <c r="H3" s="97"/>
      <c r="I3" s="97"/>
      <c r="J3" s="144" t="s">
        <v>2</v>
      </c>
      <c r="K3" s="144"/>
      <c r="L3" s="144"/>
    </row>
    <row r="4" s="82" customFormat="1" ht="13.5" spans="1:12">
      <c r="A4" s="98" t="s">
        <v>3</v>
      </c>
      <c r="B4" s="99"/>
      <c r="C4" s="99"/>
      <c r="D4" s="99"/>
      <c r="E4" s="100"/>
      <c r="F4" s="101" t="s">
        <v>4</v>
      </c>
      <c r="G4" s="102" t="s">
        <v>5</v>
      </c>
      <c r="H4" s="103"/>
      <c r="I4" s="103"/>
      <c r="J4" s="103"/>
      <c r="K4" s="100"/>
      <c r="L4" s="101" t="s">
        <v>4</v>
      </c>
    </row>
    <row r="5" s="83" customFormat="1" ht="13.5" spans="1:12">
      <c r="A5" s="104" t="s">
        <v>6</v>
      </c>
      <c r="B5" s="105" t="s">
        <v>7</v>
      </c>
      <c r="C5" s="105" t="s">
        <v>8</v>
      </c>
      <c r="D5" s="106" t="s">
        <v>9</v>
      </c>
      <c r="E5" s="107"/>
      <c r="F5" s="108"/>
      <c r="G5" s="109" t="s">
        <v>6</v>
      </c>
      <c r="H5" s="105" t="s">
        <v>7</v>
      </c>
      <c r="I5" s="105" t="s">
        <v>8</v>
      </c>
      <c r="J5" s="106" t="s">
        <v>9</v>
      </c>
      <c r="K5" s="145"/>
      <c r="L5" s="108"/>
    </row>
    <row r="6" s="83" customFormat="1" ht="13.5" spans="1:12">
      <c r="A6" s="110"/>
      <c r="B6" s="111"/>
      <c r="C6" s="111"/>
      <c r="D6" s="19" t="s">
        <v>10</v>
      </c>
      <c r="E6" s="112" t="s">
        <v>11</v>
      </c>
      <c r="F6" s="113"/>
      <c r="G6" s="114"/>
      <c r="H6" s="111"/>
      <c r="I6" s="111"/>
      <c r="J6" s="19" t="s">
        <v>10</v>
      </c>
      <c r="K6" s="146" t="s">
        <v>11</v>
      </c>
      <c r="L6" s="113"/>
    </row>
    <row r="7" s="84" customFormat="1" ht="13.5" spans="1:12">
      <c r="A7" s="115" t="s">
        <v>12</v>
      </c>
      <c r="B7" s="116">
        <v>3550</v>
      </c>
      <c r="C7" s="116">
        <f>B7+D7</f>
        <v>3550</v>
      </c>
      <c r="D7" s="117">
        <v>0</v>
      </c>
      <c r="E7" s="118"/>
      <c r="F7" s="119"/>
      <c r="G7" s="120" t="s">
        <v>13</v>
      </c>
      <c r="H7" s="121">
        <v>5891</v>
      </c>
      <c r="I7" s="147">
        <f t="shared" ref="I7:I31" si="0">H7+J7</f>
        <v>6176</v>
      </c>
      <c r="J7" s="148">
        <f>285</f>
        <v>285</v>
      </c>
      <c r="K7" s="149">
        <f>J7/H7</f>
        <v>0.0483788830419284</v>
      </c>
      <c r="L7" s="119"/>
    </row>
    <row r="8" s="84" customFormat="1" ht="13.5" outlineLevel="1" spans="1:12">
      <c r="A8" s="122" t="s">
        <v>14</v>
      </c>
      <c r="B8" s="121">
        <v>1980</v>
      </c>
      <c r="C8" s="116">
        <f>B8+D8</f>
        <v>1980</v>
      </c>
      <c r="D8" s="117">
        <v>0</v>
      </c>
      <c r="E8" s="118"/>
      <c r="F8" s="119"/>
      <c r="G8" s="120" t="s">
        <v>15</v>
      </c>
      <c r="H8" s="121">
        <v>0</v>
      </c>
      <c r="I8" s="147">
        <f t="shared" si="0"/>
        <v>0</v>
      </c>
      <c r="J8" s="121"/>
      <c r="K8" s="149"/>
      <c r="L8" s="150"/>
    </row>
    <row r="9" s="84" customFormat="1" ht="13.5" outlineLevel="1" spans="1:12">
      <c r="A9" s="122"/>
      <c r="B9" s="121"/>
      <c r="C9" s="116"/>
      <c r="D9" s="117"/>
      <c r="E9" s="118"/>
      <c r="F9" s="119"/>
      <c r="G9" s="120" t="s">
        <v>16</v>
      </c>
      <c r="H9" s="121">
        <v>63</v>
      </c>
      <c r="I9" s="147">
        <f t="shared" si="0"/>
        <v>83</v>
      </c>
      <c r="J9" s="121">
        <v>20</v>
      </c>
      <c r="K9" s="149">
        <f>J9/H9</f>
        <v>0.317460317460317</v>
      </c>
      <c r="L9" s="150"/>
    </row>
    <row r="10" s="84" customFormat="1" ht="13.5" outlineLevel="1" spans="1:12">
      <c r="A10" s="122"/>
      <c r="B10" s="121"/>
      <c r="C10" s="116"/>
      <c r="D10" s="117"/>
      <c r="E10" s="118"/>
      <c r="F10" s="119"/>
      <c r="G10" s="120" t="s">
        <v>17</v>
      </c>
      <c r="H10" s="121">
        <v>67</v>
      </c>
      <c r="I10" s="147">
        <f t="shared" si="0"/>
        <v>67</v>
      </c>
      <c r="J10" s="121"/>
      <c r="K10" s="149"/>
      <c r="L10" s="150"/>
    </row>
    <row r="11" s="84" customFormat="1" ht="13.5" outlineLevel="1" spans="1:12">
      <c r="A11" s="122"/>
      <c r="B11" s="121"/>
      <c r="C11" s="116"/>
      <c r="D11" s="117"/>
      <c r="E11" s="118"/>
      <c r="F11" s="119"/>
      <c r="G11" s="120" t="s">
        <v>18</v>
      </c>
      <c r="H11" s="121">
        <v>8202</v>
      </c>
      <c r="I11" s="147">
        <f t="shared" si="0"/>
        <v>9323</v>
      </c>
      <c r="J11" s="121">
        <f>523+598</f>
        <v>1121</v>
      </c>
      <c r="K11" s="149">
        <f t="shared" ref="K10:K30" si="1">J11/H11</f>
        <v>0.136673981955621</v>
      </c>
      <c r="L11" s="150"/>
    </row>
    <row r="12" s="84" customFormat="1" ht="13.5" outlineLevel="1" spans="1:12">
      <c r="A12" s="122"/>
      <c r="B12" s="121"/>
      <c r="C12" s="116"/>
      <c r="D12" s="117"/>
      <c r="E12" s="118"/>
      <c r="F12" s="119"/>
      <c r="G12" s="120" t="s">
        <v>19</v>
      </c>
      <c r="H12" s="121">
        <v>800</v>
      </c>
      <c r="I12" s="147">
        <f t="shared" si="0"/>
        <v>800</v>
      </c>
      <c r="J12" s="121"/>
      <c r="K12" s="149"/>
      <c r="L12" s="150"/>
    </row>
    <row r="13" s="84" customFormat="1" ht="13.5" outlineLevel="1" spans="1:12">
      <c r="A13" s="122"/>
      <c r="B13" s="121"/>
      <c r="C13" s="116"/>
      <c r="D13" s="117"/>
      <c r="E13" s="118"/>
      <c r="F13" s="119"/>
      <c r="G13" s="123" t="s">
        <v>20</v>
      </c>
      <c r="H13" s="121">
        <v>121</v>
      </c>
      <c r="I13" s="147">
        <f t="shared" si="0"/>
        <v>269</v>
      </c>
      <c r="J13" s="121">
        <f>107+41</f>
        <v>148</v>
      </c>
      <c r="K13" s="149">
        <f t="shared" si="1"/>
        <v>1.22314049586777</v>
      </c>
      <c r="L13" s="150"/>
    </row>
    <row r="14" s="84" customFormat="1" ht="13.5" outlineLevel="1" spans="1:12">
      <c r="A14" s="122"/>
      <c r="B14" s="121"/>
      <c r="C14" s="116"/>
      <c r="D14" s="117"/>
      <c r="E14" s="118"/>
      <c r="F14" s="119"/>
      <c r="G14" s="120" t="s">
        <v>21</v>
      </c>
      <c r="H14" s="121">
        <v>11441</v>
      </c>
      <c r="I14" s="147">
        <f t="shared" si="0"/>
        <v>12782</v>
      </c>
      <c r="J14" s="121">
        <v>1341</v>
      </c>
      <c r="K14" s="149">
        <f t="shared" si="1"/>
        <v>0.117210034087929</v>
      </c>
      <c r="L14" s="150"/>
    </row>
    <row r="15" s="84" customFormat="1" ht="13.5" outlineLevel="1" spans="1:12">
      <c r="A15" s="122"/>
      <c r="B15" s="121"/>
      <c r="C15" s="116"/>
      <c r="D15" s="117"/>
      <c r="E15" s="118"/>
      <c r="F15" s="119"/>
      <c r="G15" s="123" t="s">
        <v>22</v>
      </c>
      <c r="H15" s="121">
        <v>2858</v>
      </c>
      <c r="I15" s="147">
        <f t="shared" si="0"/>
        <v>3130</v>
      </c>
      <c r="J15" s="121">
        <v>272</v>
      </c>
      <c r="K15" s="149">
        <f t="shared" si="1"/>
        <v>0.0951714485654304</v>
      </c>
      <c r="L15" s="150"/>
    </row>
    <row r="16" s="84" customFormat="1" ht="13.5" outlineLevel="1" spans="1:12">
      <c r="A16" s="122"/>
      <c r="B16" s="121"/>
      <c r="C16" s="116"/>
      <c r="D16" s="117"/>
      <c r="E16" s="118"/>
      <c r="F16" s="119"/>
      <c r="G16" s="120" t="s">
        <v>23</v>
      </c>
      <c r="H16" s="121">
        <v>13</v>
      </c>
      <c r="I16" s="147">
        <f t="shared" si="0"/>
        <v>6769</v>
      </c>
      <c r="J16" s="121">
        <v>6756</v>
      </c>
      <c r="K16" s="149">
        <f t="shared" si="1"/>
        <v>519.692307692308</v>
      </c>
      <c r="L16" s="150"/>
    </row>
    <row r="17" s="84" customFormat="1" ht="13.5" outlineLevel="1" spans="1:12">
      <c r="A17" s="122"/>
      <c r="B17" s="121"/>
      <c r="C17" s="116"/>
      <c r="D17" s="117"/>
      <c r="E17" s="118"/>
      <c r="F17" s="119"/>
      <c r="G17" s="120" t="s">
        <v>24</v>
      </c>
      <c r="H17" s="121">
        <v>7377</v>
      </c>
      <c r="I17" s="147">
        <f t="shared" si="0"/>
        <v>3998</v>
      </c>
      <c r="J17" s="121">
        <v>-3379</v>
      </c>
      <c r="K17" s="149">
        <f t="shared" si="1"/>
        <v>-0.458045275857395</v>
      </c>
      <c r="L17" s="150"/>
    </row>
    <row r="18" s="84" customFormat="1" ht="13.5" outlineLevel="1" spans="1:12">
      <c r="A18" s="122"/>
      <c r="B18" s="121"/>
      <c r="C18" s="116"/>
      <c r="D18" s="117"/>
      <c r="E18" s="118"/>
      <c r="F18" s="119"/>
      <c r="G18" s="120" t="s">
        <v>25</v>
      </c>
      <c r="H18" s="121">
        <v>3774</v>
      </c>
      <c r="I18" s="147">
        <f t="shared" si="0"/>
        <v>8735</v>
      </c>
      <c r="J18" s="121">
        <f>630+652+490+500+2689</f>
        <v>4961</v>
      </c>
      <c r="K18" s="149">
        <f t="shared" si="1"/>
        <v>1.3145204027557</v>
      </c>
      <c r="L18" s="150"/>
    </row>
    <row r="19" s="84" customFormat="1" ht="13.5" outlineLevel="1" spans="1:12">
      <c r="A19" s="122"/>
      <c r="B19" s="121"/>
      <c r="C19" s="116"/>
      <c r="D19" s="117"/>
      <c r="E19" s="118"/>
      <c r="F19" s="119"/>
      <c r="G19" s="120" t="s">
        <v>26</v>
      </c>
      <c r="H19" s="121">
        <v>3077</v>
      </c>
      <c r="I19" s="147">
        <f t="shared" si="0"/>
        <v>3851</v>
      </c>
      <c r="J19" s="121">
        <v>774</v>
      </c>
      <c r="K19" s="149">
        <f t="shared" si="1"/>
        <v>0.251543711407215</v>
      </c>
      <c r="L19" s="150"/>
    </row>
    <row r="20" s="84" customFormat="1" ht="13.5" outlineLevel="1" spans="1:12">
      <c r="A20" s="122"/>
      <c r="B20" s="121"/>
      <c r="C20" s="116"/>
      <c r="D20" s="117"/>
      <c r="E20" s="118"/>
      <c r="F20" s="119"/>
      <c r="G20" s="120" t="s">
        <v>27</v>
      </c>
      <c r="H20" s="121">
        <v>76</v>
      </c>
      <c r="I20" s="147">
        <f t="shared" si="0"/>
        <v>199</v>
      </c>
      <c r="J20" s="121">
        <v>123</v>
      </c>
      <c r="K20" s="149">
        <f t="shared" si="1"/>
        <v>1.61842105263158</v>
      </c>
      <c r="L20" s="150"/>
    </row>
    <row r="21" s="84" customFormat="1" ht="13.5" outlineLevel="1" spans="1:12">
      <c r="A21" s="122"/>
      <c r="B21" s="121"/>
      <c r="C21" s="116"/>
      <c r="D21" s="117"/>
      <c r="E21" s="118"/>
      <c r="F21" s="119"/>
      <c r="G21" s="120" t="s">
        <v>28</v>
      </c>
      <c r="H21" s="121">
        <v>10</v>
      </c>
      <c r="I21" s="147">
        <f t="shared" si="0"/>
        <v>10</v>
      </c>
      <c r="J21" s="121"/>
      <c r="K21" s="149"/>
      <c r="L21" s="150"/>
    </row>
    <row r="22" s="84" customFormat="1" ht="13.5" outlineLevel="1" spans="1:12">
      <c r="A22" s="122"/>
      <c r="B22" s="121"/>
      <c r="C22" s="116"/>
      <c r="D22" s="117"/>
      <c r="E22" s="118"/>
      <c r="F22" s="119"/>
      <c r="G22" s="120" t="s">
        <v>29</v>
      </c>
      <c r="H22" s="121">
        <v>350</v>
      </c>
      <c r="I22" s="147">
        <f t="shared" si="0"/>
        <v>211</v>
      </c>
      <c r="J22" s="121">
        <v>-139</v>
      </c>
      <c r="K22" s="149">
        <f t="shared" si="1"/>
        <v>-0.397142857142857</v>
      </c>
      <c r="L22" s="150"/>
    </row>
    <row r="23" s="84" customFormat="1" ht="13.5" outlineLevel="1" spans="1:12">
      <c r="A23" s="122"/>
      <c r="B23" s="121"/>
      <c r="C23" s="116"/>
      <c r="D23" s="117"/>
      <c r="E23" s="118"/>
      <c r="F23" s="119"/>
      <c r="G23" s="120" t="s">
        <v>30</v>
      </c>
      <c r="H23" s="121">
        <v>0</v>
      </c>
      <c r="I23" s="147">
        <f t="shared" si="0"/>
        <v>0</v>
      </c>
      <c r="J23" s="121"/>
      <c r="K23" s="149"/>
      <c r="L23" s="150"/>
    </row>
    <row r="24" s="84" customFormat="1" ht="13.5" outlineLevel="1" spans="1:12">
      <c r="A24" s="122"/>
      <c r="B24" s="121"/>
      <c r="C24" s="116"/>
      <c r="D24" s="117"/>
      <c r="E24" s="118"/>
      <c r="F24" s="119"/>
      <c r="G24" s="123" t="s">
        <v>31</v>
      </c>
      <c r="H24" s="121">
        <v>0</v>
      </c>
      <c r="I24" s="147">
        <f t="shared" si="0"/>
        <v>14</v>
      </c>
      <c r="J24" s="121">
        <v>14</v>
      </c>
      <c r="K24" s="149"/>
      <c r="L24" s="150"/>
    </row>
    <row r="25" s="84" customFormat="1" ht="13.5" outlineLevel="1" spans="1:12">
      <c r="A25" s="122"/>
      <c r="B25" s="121"/>
      <c r="C25" s="116"/>
      <c r="D25" s="117"/>
      <c r="E25" s="118"/>
      <c r="F25" s="119"/>
      <c r="G25" s="120" t="s">
        <v>32</v>
      </c>
      <c r="H25" s="121">
        <v>1963</v>
      </c>
      <c r="I25" s="147">
        <f t="shared" si="0"/>
        <v>4364</v>
      </c>
      <c r="J25" s="121">
        <f>18+10+2373</f>
        <v>2401</v>
      </c>
      <c r="K25" s="149">
        <f t="shared" si="1"/>
        <v>1.22312786551197</v>
      </c>
      <c r="L25" s="150"/>
    </row>
    <row r="26" s="84" customFormat="1" ht="13.5" outlineLevel="1" spans="1:12">
      <c r="A26" s="122"/>
      <c r="B26" s="121"/>
      <c r="C26" s="116"/>
      <c r="D26" s="117"/>
      <c r="E26" s="118"/>
      <c r="F26" s="119"/>
      <c r="G26" s="120" t="s">
        <v>33</v>
      </c>
      <c r="H26" s="121">
        <v>0</v>
      </c>
      <c r="I26" s="147">
        <f t="shared" si="0"/>
        <v>0</v>
      </c>
      <c r="J26" s="121"/>
      <c r="K26" s="149"/>
      <c r="L26" s="150"/>
    </row>
    <row r="27" s="84" customFormat="1" ht="13.5" outlineLevel="1" spans="1:12">
      <c r="A27" s="122"/>
      <c r="B27" s="121"/>
      <c r="C27" s="116"/>
      <c r="D27" s="117"/>
      <c r="E27" s="118"/>
      <c r="F27" s="119"/>
      <c r="G27" s="120" t="s">
        <v>34</v>
      </c>
      <c r="H27" s="121">
        <v>110</v>
      </c>
      <c r="I27" s="147">
        <f t="shared" si="0"/>
        <v>441</v>
      </c>
      <c r="J27" s="121">
        <v>331</v>
      </c>
      <c r="K27" s="149">
        <f t="shared" si="1"/>
        <v>3.00909090909091</v>
      </c>
      <c r="L27" s="150"/>
    </row>
    <row r="28" s="84" customFormat="1" ht="13.5" outlineLevel="1" spans="1:12">
      <c r="A28" s="122"/>
      <c r="B28" s="121"/>
      <c r="C28" s="116"/>
      <c r="D28" s="117"/>
      <c r="E28" s="118"/>
      <c r="F28" s="119"/>
      <c r="G28" s="123" t="s">
        <v>35</v>
      </c>
      <c r="H28" s="121">
        <v>500</v>
      </c>
      <c r="I28" s="147">
        <f t="shared" si="0"/>
        <v>500</v>
      </c>
      <c r="J28" s="121"/>
      <c r="K28" s="149"/>
      <c r="L28" s="150"/>
    </row>
    <row r="29" s="84" customFormat="1" ht="13.5" outlineLevel="1" spans="1:12">
      <c r="A29" s="122"/>
      <c r="B29" s="121"/>
      <c r="C29" s="116"/>
      <c r="D29" s="117"/>
      <c r="E29" s="118"/>
      <c r="F29" s="119"/>
      <c r="G29" s="120" t="s">
        <v>36</v>
      </c>
      <c r="H29" s="121">
        <v>1159</v>
      </c>
      <c r="I29" s="147">
        <f t="shared" si="0"/>
        <v>1341</v>
      </c>
      <c r="J29" s="121">
        <v>182</v>
      </c>
      <c r="K29" s="149">
        <f t="shared" si="1"/>
        <v>0.157031924072476</v>
      </c>
      <c r="L29" s="150"/>
    </row>
    <row r="30" s="84" customFormat="1" ht="13.5" outlineLevel="1" spans="1:12">
      <c r="A30" s="122"/>
      <c r="B30" s="121"/>
      <c r="C30" s="116"/>
      <c r="D30" s="117"/>
      <c r="E30" s="118"/>
      <c r="F30" s="119"/>
      <c r="G30" s="120" t="s">
        <v>37</v>
      </c>
      <c r="H30" s="121">
        <v>0</v>
      </c>
      <c r="I30" s="147">
        <f t="shared" si="0"/>
        <v>11</v>
      </c>
      <c r="J30" s="121">
        <v>11</v>
      </c>
      <c r="K30" s="149"/>
      <c r="L30" s="150"/>
    </row>
    <row r="31" s="84" customFormat="1" ht="13.5" outlineLevel="1" spans="1:12">
      <c r="A31" s="122"/>
      <c r="B31" s="121"/>
      <c r="C31" s="116"/>
      <c r="D31" s="117"/>
      <c r="E31" s="118"/>
      <c r="F31" s="119"/>
      <c r="G31" s="120" t="s">
        <v>38</v>
      </c>
      <c r="H31" s="121">
        <v>100</v>
      </c>
      <c r="I31" s="147">
        <f t="shared" si="0"/>
        <v>100</v>
      </c>
      <c r="J31" s="121"/>
      <c r="K31" s="149"/>
      <c r="L31" s="150"/>
    </row>
    <row r="32" s="85" customFormat="1" ht="13.5" outlineLevel="1" spans="1:12">
      <c r="A32" s="124" t="s">
        <v>39</v>
      </c>
      <c r="B32" s="125">
        <f>B7+B8</f>
        <v>5530</v>
      </c>
      <c r="C32" s="126">
        <f t="shared" ref="C32:C38" si="2">B32+D32</f>
        <v>5530</v>
      </c>
      <c r="D32" s="127">
        <f>SUM(D7:D31)</f>
        <v>0</v>
      </c>
      <c r="E32" s="128">
        <f t="shared" ref="E32:E38" si="3">D32/B32</f>
        <v>0</v>
      </c>
      <c r="F32" s="129"/>
      <c r="G32" s="124" t="s">
        <v>40</v>
      </c>
      <c r="H32" s="125">
        <f t="shared" ref="H32:J32" si="4">SUM(H7:H31)</f>
        <v>47952</v>
      </c>
      <c r="I32" s="125">
        <f t="shared" si="4"/>
        <v>63174</v>
      </c>
      <c r="J32" s="125">
        <f t="shared" si="4"/>
        <v>15222</v>
      </c>
      <c r="K32" s="151">
        <f t="shared" ref="K29:K33" si="5">J32/H32</f>
        <v>0.317442442442442</v>
      </c>
      <c r="L32" s="142"/>
    </row>
    <row r="33" s="85" customFormat="1" ht="13.5" outlineLevel="1" spans="1:12">
      <c r="A33" s="124" t="s">
        <v>41</v>
      </c>
      <c r="B33" s="125">
        <f>SUM(B34:B37)</f>
        <v>56890</v>
      </c>
      <c r="C33" s="126">
        <f t="shared" si="2"/>
        <v>72112</v>
      </c>
      <c r="D33" s="127">
        <f>SUM(D34:D37)</f>
        <v>15222</v>
      </c>
      <c r="E33" s="128">
        <f t="shared" si="3"/>
        <v>0.26756899279311</v>
      </c>
      <c r="F33" s="129"/>
      <c r="G33" s="124" t="s">
        <v>42</v>
      </c>
      <c r="H33" s="125">
        <f>SUM(H34:H35)</f>
        <v>14468</v>
      </c>
      <c r="I33" s="152">
        <f t="shared" ref="I33:I35" si="6">H33+J33</f>
        <v>14468</v>
      </c>
      <c r="J33" s="125">
        <f>SUM(J34:J35)</f>
        <v>0</v>
      </c>
      <c r="K33" s="151">
        <f t="shared" si="5"/>
        <v>0</v>
      </c>
      <c r="L33" s="142"/>
    </row>
    <row r="34" s="86" customFormat="1" ht="13.5" spans="1:12">
      <c r="A34" s="130" t="s">
        <v>43</v>
      </c>
      <c r="B34" s="131">
        <v>29812</v>
      </c>
      <c r="C34" s="116">
        <f t="shared" si="2"/>
        <v>41887</v>
      </c>
      <c r="D34" s="132">
        <f>11492+583</f>
        <v>12075</v>
      </c>
      <c r="E34" s="133">
        <f t="shared" si="3"/>
        <v>0.405038239635046</v>
      </c>
      <c r="F34" s="28"/>
      <c r="G34" s="134" t="s">
        <v>44</v>
      </c>
      <c r="H34" s="135">
        <v>4000</v>
      </c>
      <c r="I34" s="147">
        <f t="shared" si="6"/>
        <v>4000</v>
      </c>
      <c r="J34" s="135"/>
      <c r="K34" s="149"/>
      <c r="L34" s="153"/>
    </row>
    <row r="35" s="86" customFormat="1" ht="13.5" outlineLevel="1" spans="1:12">
      <c r="A35" s="136" t="s">
        <v>45</v>
      </c>
      <c r="B35" s="131">
        <v>16864</v>
      </c>
      <c r="C35" s="116">
        <f t="shared" si="2"/>
        <v>18858</v>
      </c>
      <c r="D35" s="137">
        <v>1994</v>
      </c>
      <c r="E35" s="133">
        <f t="shared" si="3"/>
        <v>0.118240037950664</v>
      </c>
      <c r="F35" s="28"/>
      <c r="G35" s="134" t="s">
        <v>46</v>
      </c>
      <c r="H35" s="28">
        <v>10468</v>
      </c>
      <c r="I35" s="147">
        <f t="shared" si="6"/>
        <v>10468</v>
      </c>
      <c r="J35" s="28"/>
      <c r="K35" s="149"/>
      <c r="L35" s="28"/>
    </row>
    <row r="36" s="86" customFormat="1" ht="13.5" outlineLevel="1" spans="1:12">
      <c r="A36" s="136" t="s">
        <v>47</v>
      </c>
      <c r="B36" s="135">
        <v>9400</v>
      </c>
      <c r="C36" s="116">
        <f t="shared" si="2"/>
        <v>10553</v>
      </c>
      <c r="D36" s="135">
        <v>1153</v>
      </c>
      <c r="E36" s="133">
        <f t="shared" si="3"/>
        <v>0.122659574468085</v>
      </c>
      <c r="F36" s="28"/>
      <c r="G36" s="138"/>
      <c r="H36" s="28"/>
      <c r="I36" s="147"/>
      <c r="J36" s="28"/>
      <c r="K36" s="28"/>
      <c r="L36" s="154"/>
    </row>
    <row r="37" s="86" customFormat="1" ht="13.5" outlineLevel="1" spans="1:12">
      <c r="A37" s="136" t="s">
        <v>48</v>
      </c>
      <c r="B37" s="135">
        <v>814</v>
      </c>
      <c r="C37" s="116">
        <f t="shared" si="2"/>
        <v>814</v>
      </c>
      <c r="D37" s="135"/>
      <c r="E37" s="139">
        <f t="shared" si="3"/>
        <v>0</v>
      </c>
      <c r="F37" s="28"/>
      <c r="G37" s="28"/>
      <c r="H37" s="28"/>
      <c r="I37" s="147"/>
      <c r="J37" s="28"/>
      <c r="K37" s="28"/>
      <c r="L37" s="154"/>
    </row>
    <row r="38" s="87" customFormat="1" ht="13.5" spans="1:12">
      <c r="A38" s="140" t="s">
        <v>49</v>
      </c>
      <c r="B38" s="141">
        <f>B32+B33</f>
        <v>62420</v>
      </c>
      <c r="C38" s="126">
        <f t="shared" si="2"/>
        <v>77642</v>
      </c>
      <c r="D38" s="141">
        <f t="shared" ref="D38:J38" si="7">D32+D33</f>
        <v>15222</v>
      </c>
      <c r="E38" s="128">
        <f t="shared" si="3"/>
        <v>0.243864146107017</v>
      </c>
      <c r="F38" s="142"/>
      <c r="G38" s="140" t="s">
        <v>50</v>
      </c>
      <c r="H38" s="143">
        <f t="shared" si="7"/>
        <v>62420</v>
      </c>
      <c r="I38" s="143">
        <f t="shared" si="7"/>
        <v>77642</v>
      </c>
      <c r="J38" s="143">
        <f t="shared" si="7"/>
        <v>15222</v>
      </c>
      <c r="K38" s="155">
        <f>J38/H38</f>
        <v>0.243864146107017</v>
      </c>
      <c r="L38" s="142"/>
    </row>
  </sheetData>
  <mergeCells count="14">
    <mergeCell ref="A2:L2"/>
    <mergeCell ref="J3:L3"/>
    <mergeCell ref="A4:E4"/>
    <mergeCell ref="G4:K4"/>
    <mergeCell ref="D5:E5"/>
    <mergeCell ref="J5:K5"/>
    <mergeCell ref="A5:A6"/>
    <mergeCell ref="B5:B6"/>
    <mergeCell ref="C5:C6"/>
    <mergeCell ref="F4:F5"/>
    <mergeCell ref="G5:G6"/>
    <mergeCell ref="H5:H6"/>
    <mergeCell ref="I5:I6"/>
    <mergeCell ref="L4:L5"/>
  </mergeCells>
  <printOptions horizontalCentered="1" verticalCentered="1"/>
  <pageMargins left="0.236220472440945" right="0.236220472440945" top="0.472222222222222" bottom="0.511805555555556" header="0.31496062992126" footer="0.31496062992126"/>
  <pageSetup paperSize="9" scale="8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selection activeCell="M22" sqref="M22"/>
    </sheetView>
  </sheetViews>
  <sheetFormatPr defaultColWidth="43.125" defaultRowHeight="13.5"/>
  <cols>
    <col min="1" max="1" width="41.5" style="8" customWidth="1"/>
    <col min="2" max="4" width="12.625" style="1" customWidth="1"/>
    <col min="5" max="5" width="12.625" style="7" customWidth="1"/>
    <col min="6" max="6" width="8.625" style="1" customWidth="1"/>
    <col min="7" max="7" width="38.375" style="8" customWidth="1"/>
    <col min="8" max="10" width="12.625" style="1" customWidth="1"/>
    <col min="11" max="11" width="12.625" style="7" customWidth="1"/>
    <col min="12" max="12" width="8.625" style="1" customWidth="1"/>
    <col min="13" max="16384" width="43.125" style="1"/>
  </cols>
  <sheetData>
    <row r="1" ht="14.25" spans="1:1">
      <c r="A1" s="6" t="s">
        <v>51</v>
      </c>
    </row>
    <row r="2" s="1" customFormat="1" ht="28.5" spans="1:12">
      <c r="A2" s="9" t="s">
        <v>52</v>
      </c>
      <c r="B2" s="9"/>
      <c r="C2" s="9"/>
      <c r="D2" s="9"/>
      <c r="E2" s="10"/>
      <c r="F2" s="9"/>
      <c r="G2" s="9"/>
      <c r="H2" s="9"/>
      <c r="I2" s="9"/>
      <c r="J2" s="9"/>
      <c r="K2" s="10"/>
      <c r="L2" s="9"/>
    </row>
    <row r="3" s="1" customFormat="1" ht="14.25" spans="1:12">
      <c r="A3" s="43"/>
      <c r="B3" s="44"/>
      <c r="C3" s="44"/>
      <c r="D3" s="44"/>
      <c r="E3" s="7"/>
      <c r="G3" s="8"/>
      <c r="K3" s="74" t="s">
        <v>2</v>
      </c>
      <c r="L3" s="75"/>
    </row>
    <row r="4" s="1" customFormat="1" spans="1:12">
      <c r="A4" s="13" t="s">
        <v>53</v>
      </c>
      <c r="B4" s="13"/>
      <c r="C4" s="13"/>
      <c r="D4" s="13"/>
      <c r="E4" s="14"/>
      <c r="F4" s="15" t="s">
        <v>4</v>
      </c>
      <c r="G4" s="16" t="s">
        <v>54</v>
      </c>
      <c r="H4" s="17"/>
      <c r="I4" s="17"/>
      <c r="J4" s="17"/>
      <c r="K4" s="40"/>
      <c r="L4" s="13" t="s">
        <v>4</v>
      </c>
    </row>
    <row r="5" s="1" customFormat="1" spans="1:12">
      <c r="A5" s="13" t="s">
        <v>55</v>
      </c>
      <c r="B5" s="18" t="s">
        <v>7</v>
      </c>
      <c r="C5" s="18" t="s">
        <v>8</v>
      </c>
      <c r="D5" s="19" t="s">
        <v>9</v>
      </c>
      <c r="E5" s="20"/>
      <c r="F5" s="15"/>
      <c r="G5" s="21" t="s">
        <v>56</v>
      </c>
      <c r="H5" s="18" t="s">
        <v>7</v>
      </c>
      <c r="I5" s="18" t="s">
        <v>8</v>
      </c>
      <c r="J5" s="19" t="s">
        <v>9</v>
      </c>
      <c r="K5" s="20"/>
      <c r="L5" s="13"/>
    </row>
    <row r="6" s="1" customFormat="1" spans="1:12">
      <c r="A6" s="13"/>
      <c r="B6" s="18"/>
      <c r="C6" s="18"/>
      <c r="D6" s="19" t="s">
        <v>10</v>
      </c>
      <c r="E6" s="20" t="s">
        <v>11</v>
      </c>
      <c r="F6" s="15"/>
      <c r="G6" s="22"/>
      <c r="H6" s="18"/>
      <c r="I6" s="18"/>
      <c r="J6" s="19" t="s">
        <v>10</v>
      </c>
      <c r="K6" s="20" t="s">
        <v>11</v>
      </c>
      <c r="L6" s="13"/>
    </row>
    <row r="7" s="3" customFormat="1" ht="15" customHeight="1" spans="1:12">
      <c r="A7" s="45" t="s">
        <v>57</v>
      </c>
      <c r="B7" s="46"/>
      <c r="C7" s="46"/>
      <c r="D7" s="47"/>
      <c r="E7" s="48"/>
      <c r="F7" s="15"/>
      <c r="G7" s="49" t="s">
        <v>58</v>
      </c>
      <c r="H7" s="50">
        <v>7</v>
      </c>
      <c r="I7" s="50">
        <v>7</v>
      </c>
      <c r="J7" s="50"/>
      <c r="K7" s="76"/>
      <c r="L7" s="13"/>
    </row>
    <row r="8" s="1" customFormat="1" ht="19" customHeight="1" spans="1:12">
      <c r="A8" s="51" t="s">
        <v>59</v>
      </c>
      <c r="B8" s="52"/>
      <c r="C8" s="52"/>
      <c r="D8" s="52"/>
      <c r="E8" s="53"/>
      <c r="F8" s="54"/>
      <c r="G8" s="49" t="s">
        <v>60</v>
      </c>
      <c r="H8" s="50">
        <v>7</v>
      </c>
      <c r="I8" s="50">
        <f t="shared" ref="I7:I12" si="0">H8+J8</f>
        <v>7</v>
      </c>
      <c r="J8" s="50"/>
      <c r="K8" s="76"/>
      <c r="L8" s="77"/>
    </row>
    <row r="9" s="1" customFormat="1" ht="17" customHeight="1" spans="1:12">
      <c r="A9" s="55" t="s">
        <v>61</v>
      </c>
      <c r="B9" s="52"/>
      <c r="C9" s="52"/>
      <c r="D9" s="52"/>
      <c r="E9" s="53"/>
      <c r="F9" s="54"/>
      <c r="G9" s="49" t="s">
        <v>62</v>
      </c>
      <c r="H9" s="50">
        <f>SUM(H10:H12)</f>
        <v>6733</v>
      </c>
      <c r="I9" s="50">
        <f t="shared" si="0"/>
        <v>8698</v>
      </c>
      <c r="J9" s="50">
        <f>SUM(J10:J12)</f>
        <v>1965</v>
      </c>
      <c r="K9" s="76">
        <f>J9/H9</f>
        <v>0.291846130996584</v>
      </c>
      <c r="L9" s="77"/>
    </row>
    <row r="10" s="1" customFormat="1" ht="14.25" spans="1:12">
      <c r="A10" s="55" t="s">
        <v>63</v>
      </c>
      <c r="B10" s="52"/>
      <c r="C10" s="52"/>
      <c r="D10" s="52"/>
      <c r="E10" s="53"/>
      <c r="F10" s="54"/>
      <c r="G10" s="56" t="s">
        <v>64</v>
      </c>
      <c r="H10" s="50">
        <v>3357</v>
      </c>
      <c r="I10" s="50">
        <f t="shared" si="0"/>
        <v>3772</v>
      </c>
      <c r="J10" s="50">
        <f>-5+420</f>
        <v>415</v>
      </c>
      <c r="K10" s="76">
        <f>J10/H10</f>
        <v>0.123622281799226</v>
      </c>
      <c r="L10" s="77"/>
    </row>
    <row r="11" s="1" customFormat="1" ht="14.25" spans="1:12">
      <c r="A11" s="55" t="s">
        <v>65</v>
      </c>
      <c r="B11" s="52"/>
      <c r="C11" s="52"/>
      <c r="D11" s="52"/>
      <c r="E11" s="53"/>
      <c r="F11" s="54"/>
      <c r="G11" s="56" t="s">
        <v>66</v>
      </c>
      <c r="H11" s="50">
        <v>6</v>
      </c>
      <c r="I11" s="50">
        <f t="shared" si="0"/>
        <v>6</v>
      </c>
      <c r="J11" s="50"/>
      <c r="K11" s="76"/>
      <c r="L11" s="77"/>
    </row>
    <row r="12" s="1" customFormat="1" ht="27" spans="1:12">
      <c r="A12" s="55" t="s">
        <v>67</v>
      </c>
      <c r="B12" s="52"/>
      <c r="C12" s="52"/>
      <c r="D12" s="52"/>
      <c r="E12" s="53"/>
      <c r="F12" s="54"/>
      <c r="G12" s="8" t="s">
        <v>68</v>
      </c>
      <c r="H12" s="50">
        <v>3370</v>
      </c>
      <c r="I12" s="50">
        <f t="shared" si="0"/>
        <v>4920</v>
      </c>
      <c r="J12" s="50">
        <v>1550</v>
      </c>
      <c r="K12" s="76">
        <f>J12/H12</f>
        <v>0.459940652818991</v>
      </c>
      <c r="L12" s="77"/>
    </row>
    <row r="13" s="1" customFormat="1" ht="14.25" spans="1:12">
      <c r="A13" s="55" t="s">
        <v>69</v>
      </c>
      <c r="B13" s="52"/>
      <c r="C13" s="52"/>
      <c r="D13" s="52"/>
      <c r="E13" s="53"/>
      <c r="F13" s="54"/>
      <c r="G13" s="49" t="s">
        <v>70</v>
      </c>
      <c r="H13" s="50">
        <f>SUM(H14:H15)</f>
        <v>25</v>
      </c>
      <c r="I13" s="50">
        <f>I14+I15</f>
        <v>25</v>
      </c>
      <c r="J13" s="50"/>
      <c r="K13" s="76"/>
      <c r="L13" s="77"/>
    </row>
    <row r="14" s="1" customFormat="1" ht="14.25" spans="1:12">
      <c r="A14" s="55" t="s">
        <v>71</v>
      </c>
      <c r="B14" s="52"/>
      <c r="C14" s="52"/>
      <c r="D14" s="52"/>
      <c r="E14" s="53"/>
      <c r="F14" s="54"/>
      <c r="G14" s="57" t="s">
        <v>72</v>
      </c>
      <c r="H14" s="58">
        <v>2</v>
      </c>
      <c r="I14" s="50">
        <f>H14+J14</f>
        <v>2</v>
      </c>
      <c r="J14" s="50"/>
      <c r="K14" s="76"/>
      <c r="L14" s="77"/>
    </row>
    <row r="15" s="1" customFormat="1" spans="1:12">
      <c r="A15" s="55" t="s">
        <v>73</v>
      </c>
      <c r="B15" s="52"/>
      <c r="C15" s="52"/>
      <c r="D15" s="52"/>
      <c r="E15" s="53"/>
      <c r="F15" s="59"/>
      <c r="G15" s="57" t="s">
        <v>74</v>
      </c>
      <c r="H15" s="58">
        <v>23</v>
      </c>
      <c r="I15" s="50">
        <f>H15+J15</f>
        <v>23</v>
      </c>
      <c r="J15" s="50"/>
      <c r="K15" s="76"/>
      <c r="L15" s="77"/>
    </row>
    <row r="16" s="1" customFormat="1" spans="1:12">
      <c r="A16" s="55" t="s">
        <v>75</v>
      </c>
      <c r="B16" s="52"/>
      <c r="C16" s="52"/>
      <c r="D16" s="52"/>
      <c r="E16" s="53"/>
      <c r="F16" s="59"/>
      <c r="G16" s="49" t="s">
        <v>76</v>
      </c>
      <c r="H16" s="50">
        <f>SUM(H18:H20)</f>
        <v>1130</v>
      </c>
      <c r="I16" s="50">
        <f>I17+I20</f>
        <v>18331</v>
      </c>
      <c r="J16" s="50">
        <f>J17+J20</f>
        <v>17201</v>
      </c>
      <c r="K16" s="76">
        <f>J16/H16</f>
        <v>15.2221238938053</v>
      </c>
      <c r="L16" s="77"/>
    </row>
    <row r="17" s="1" customFormat="1" ht="36" customHeight="1" spans="1:12">
      <c r="A17" s="55" t="s">
        <v>77</v>
      </c>
      <c r="B17" s="52"/>
      <c r="C17" s="52"/>
      <c r="D17" s="52"/>
      <c r="E17" s="53"/>
      <c r="F17" s="59"/>
      <c r="G17" s="60" t="s">
        <v>78</v>
      </c>
      <c r="H17" s="1">
        <f>H18+H19</f>
        <v>67</v>
      </c>
      <c r="I17" s="50">
        <f>I18+I19</f>
        <v>17067</v>
      </c>
      <c r="J17" s="50">
        <f>J18+J19</f>
        <v>17000</v>
      </c>
      <c r="K17" s="76">
        <f>J17/H17</f>
        <v>253.731343283582</v>
      </c>
      <c r="L17" s="77"/>
    </row>
    <row r="18" s="1" customFormat="1" spans="1:12">
      <c r="A18" s="55" t="s">
        <v>79</v>
      </c>
      <c r="B18" s="52"/>
      <c r="C18" s="52"/>
      <c r="D18" s="52"/>
      <c r="E18" s="53"/>
      <c r="F18" s="59"/>
      <c r="G18" s="49" t="s">
        <v>80</v>
      </c>
      <c r="H18" s="50">
        <v>67</v>
      </c>
      <c r="I18" s="78">
        <f>H18+J18</f>
        <v>67</v>
      </c>
      <c r="J18" s="58"/>
      <c r="K18" s="76"/>
      <c r="L18" s="77"/>
    </row>
    <row r="19" s="1" customFormat="1" ht="34" customHeight="1" spans="1:12">
      <c r="A19" s="55" t="s">
        <v>81</v>
      </c>
      <c r="B19" s="52"/>
      <c r="C19" s="52"/>
      <c r="D19" s="52"/>
      <c r="E19" s="53"/>
      <c r="F19" s="54"/>
      <c r="G19" s="56" t="s">
        <v>82</v>
      </c>
      <c r="H19" s="50">
        <v>0</v>
      </c>
      <c r="I19" s="50">
        <f t="shared" ref="I19:I24" si="1">H19+J19</f>
        <v>17000</v>
      </c>
      <c r="J19" s="50">
        <v>17000</v>
      </c>
      <c r="K19" s="76"/>
      <c r="L19" s="77"/>
    </row>
    <row r="20" s="1" customFormat="1" ht="14.25" spans="1:12">
      <c r="A20" s="55" t="s">
        <v>83</v>
      </c>
      <c r="B20" s="52"/>
      <c r="C20" s="52"/>
      <c r="D20" s="52"/>
      <c r="E20" s="53"/>
      <c r="F20" s="54"/>
      <c r="G20" s="49" t="s">
        <v>84</v>
      </c>
      <c r="H20" s="50">
        <v>1063</v>
      </c>
      <c r="I20" s="50">
        <f t="shared" si="1"/>
        <v>1264</v>
      </c>
      <c r="J20" s="50">
        <f>11+190</f>
        <v>201</v>
      </c>
      <c r="K20" s="76"/>
      <c r="L20" s="77"/>
    </row>
    <row r="21" s="3" customFormat="1" ht="14.25" spans="1:12">
      <c r="A21" s="55" t="s">
        <v>85</v>
      </c>
      <c r="B21" s="52">
        <v>3110</v>
      </c>
      <c r="C21" s="52">
        <f>B21+D21</f>
        <v>3227</v>
      </c>
      <c r="D21" s="52">
        <v>117</v>
      </c>
      <c r="E21" s="53">
        <f>D21/B21</f>
        <v>0.0376205787781351</v>
      </c>
      <c r="F21" s="61"/>
      <c r="G21" s="49" t="s">
        <v>86</v>
      </c>
      <c r="H21" s="50">
        <f>H22</f>
        <v>3110</v>
      </c>
      <c r="I21" s="50">
        <f t="shared" si="1"/>
        <v>3210</v>
      </c>
      <c r="J21" s="50">
        <f>J22</f>
        <v>100</v>
      </c>
      <c r="K21" s="76">
        <f>J21/H21</f>
        <v>0.0321543408360129</v>
      </c>
      <c r="L21" s="77"/>
    </row>
    <row r="22" s="1" customFormat="1" ht="33" customHeight="1" spans="1:12">
      <c r="A22" s="62" t="s">
        <v>87</v>
      </c>
      <c r="B22" s="52">
        <v>3110</v>
      </c>
      <c r="C22" s="52">
        <f>B22+D22</f>
        <v>3227</v>
      </c>
      <c r="D22" s="52">
        <v>117</v>
      </c>
      <c r="E22" s="53">
        <f>D22/B22</f>
        <v>0.0376205787781351</v>
      </c>
      <c r="F22" s="54"/>
      <c r="G22" s="56" t="s">
        <v>88</v>
      </c>
      <c r="H22" s="50">
        <v>3110</v>
      </c>
      <c r="I22" s="50">
        <f t="shared" si="1"/>
        <v>3210</v>
      </c>
      <c r="J22" s="50">
        <v>100</v>
      </c>
      <c r="K22" s="76">
        <f>J22/H22</f>
        <v>0.0321543408360129</v>
      </c>
      <c r="L22" s="77"/>
    </row>
    <row r="23" s="1" customFormat="1" ht="14.25" spans="1:12">
      <c r="A23" s="62"/>
      <c r="B23" s="52"/>
      <c r="C23" s="52"/>
      <c r="D23" s="52"/>
      <c r="E23" s="53"/>
      <c r="F23" s="54"/>
      <c r="G23" s="49" t="s">
        <v>89</v>
      </c>
      <c r="H23" s="50">
        <f>H24</f>
        <v>0</v>
      </c>
      <c r="I23" s="50">
        <f t="shared" si="1"/>
        <v>17</v>
      </c>
      <c r="J23" s="50">
        <v>17</v>
      </c>
      <c r="K23" s="76"/>
      <c r="L23" s="77"/>
    </row>
    <row r="24" s="1" customFormat="1" ht="14.25" spans="1:12">
      <c r="A24" s="57"/>
      <c r="B24" s="58"/>
      <c r="C24" s="58"/>
      <c r="D24" s="58"/>
      <c r="E24" s="63"/>
      <c r="F24" s="54"/>
      <c r="G24" s="56" t="s">
        <v>90</v>
      </c>
      <c r="H24" s="50">
        <v>0</v>
      </c>
      <c r="I24" s="50">
        <f t="shared" si="1"/>
        <v>17</v>
      </c>
      <c r="J24" s="50">
        <v>17</v>
      </c>
      <c r="K24" s="76"/>
      <c r="L24" s="77"/>
    </row>
    <row r="25" s="1" customFormat="1" ht="14.25" spans="1:12">
      <c r="A25" s="64" t="s">
        <v>91</v>
      </c>
      <c r="B25" s="65">
        <f>B21+B7</f>
        <v>3110</v>
      </c>
      <c r="C25" s="65">
        <f>C21+C7</f>
        <v>3227</v>
      </c>
      <c r="D25" s="65">
        <f>D21+D7</f>
        <v>117</v>
      </c>
      <c r="E25" s="66">
        <f>D25/B25</f>
        <v>0.0376205787781351</v>
      </c>
      <c r="F25" s="54"/>
      <c r="G25" s="67" t="s">
        <v>92</v>
      </c>
      <c r="H25" s="68">
        <f>H7+H9+H13+H16+H21+H23</f>
        <v>11005</v>
      </c>
      <c r="I25" s="68">
        <f>I7+I9+I13+I16+I21+I23</f>
        <v>30288</v>
      </c>
      <c r="J25" s="68">
        <f>J7+J9+J13+J16+J21+J23</f>
        <v>19283</v>
      </c>
      <c r="K25" s="79">
        <f>J25/H25</f>
        <v>1.75220354384371</v>
      </c>
      <c r="L25" s="77"/>
    </row>
    <row r="26" s="1" customFormat="1" ht="14.25" spans="1:12">
      <c r="A26" s="64" t="s">
        <v>41</v>
      </c>
      <c r="B26" s="65">
        <f>SUM(B27:B29)</f>
        <v>7895</v>
      </c>
      <c r="C26" s="65">
        <f>SUM(C27:C29)</f>
        <v>27061</v>
      </c>
      <c r="D26" s="65">
        <f>SUM(D27:D29)</f>
        <v>19166</v>
      </c>
      <c r="E26" s="66">
        <f>D26/B26</f>
        <v>2.42761241291957</v>
      </c>
      <c r="F26" s="54"/>
      <c r="G26" s="67" t="s">
        <v>42</v>
      </c>
      <c r="H26" s="68">
        <f>SUM(H27:H31)</f>
        <v>0</v>
      </c>
      <c r="I26" s="68">
        <f>H26+J26</f>
        <v>0</v>
      </c>
      <c r="J26" s="68">
        <f>SUM(J27:J31)</f>
        <v>0</v>
      </c>
      <c r="K26" s="79"/>
      <c r="L26" s="77"/>
    </row>
    <row r="27" s="1" customFormat="1" ht="14.25" spans="1:12">
      <c r="A27" s="69" t="s">
        <v>43</v>
      </c>
      <c r="B27" s="52">
        <v>43</v>
      </c>
      <c r="C27" s="52">
        <f>B27+D27</f>
        <v>664</v>
      </c>
      <c r="D27" s="70">
        <f>11+420+190</f>
        <v>621</v>
      </c>
      <c r="E27" s="53">
        <f>D27/B27</f>
        <v>14.4418604651163</v>
      </c>
      <c r="F27" s="61"/>
      <c r="G27" s="71" t="s">
        <v>93</v>
      </c>
      <c r="H27" s="50"/>
      <c r="I27" s="50">
        <f>H27+J27</f>
        <v>0</v>
      </c>
      <c r="J27" s="50"/>
      <c r="K27" s="76"/>
      <c r="L27" s="59"/>
    </row>
    <row r="28" s="1" customFormat="1" ht="14.25" spans="1:12">
      <c r="A28" s="69" t="s">
        <v>45</v>
      </c>
      <c r="B28" s="52">
        <v>7852</v>
      </c>
      <c r="C28" s="52">
        <f>B28+D28</f>
        <v>7847</v>
      </c>
      <c r="D28" s="70">
        <v>-5</v>
      </c>
      <c r="E28" s="53">
        <f>D28/B28</f>
        <v>-0.000636780438104941</v>
      </c>
      <c r="F28" s="61"/>
      <c r="G28" s="71" t="s">
        <v>94</v>
      </c>
      <c r="H28" s="50"/>
      <c r="I28" s="50">
        <f>H28+J28</f>
        <v>0</v>
      </c>
      <c r="J28" s="50"/>
      <c r="K28" s="76"/>
      <c r="L28" s="80"/>
    </row>
    <row r="29" s="1" customFormat="1" ht="14.25" spans="1:12">
      <c r="A29" s="69" t="s">
        <v>95</v>
      </c>
      <c r="B29" s="52">
        <f>B31</f>
        <v>0</v>
      </c>
      <c r="C29" s="52">
        <f>C30+C31</f>
        <v>18550</v>
      </c>
      <c r="D29" s="52">
        <f>D30+D31</f>
        <v>18550</v>
      </c>
      <c r="E29" s="53"/>
      <c r="F29" s="54"/>
      <c r="G29" s="71" t="s">
        <v>96</v>
      </c>
      <c r="H29" s="50"/>
      <c r="I29" s="50">
        <f>H29+J29</f>
        <v>0</v>
      </c>
      <c r="J29" s="50"/>
      <c r="K29" s="76"/>
      <c r="L29" s="80"/>
    </row>
    <row r="30" s="1" customFormat="1" ht="14.25" spans="1:12">
      <c r="A30" s="69" t="s">
        <v>97</v>
      </c>
      <c r="B30" s="52">
        <v>0</v>
      </c>
      <c r="C30" s="52">
        <v>1550</v>
      </c>
      <c r="D30" s="52">
        <v>1550</v>
      </c>
      <c r="E30" s="53"/>
      <c r="F30" s="54"/>
      <c r="G30" s="71" t="s">
        <v>98</v>
      </c>
      <c r="H30" s="50"/>
      <c r="I30" s="50">
        <f>H30+J31</f>
        <v>0</v>
      </c>
      <c r="J30" s="50"/>
      <c r="K30" s="76"/>
      <c r="L30" s="80"/>
    </row>
    <row r="31" s="1" customFormat="1" ht="14.25" spans="1:12">
      <c r="A31" s="69" t="s">
        <v>99</v>
      </c>
      <c r="B31" s="52">
        <v>0</v>
      </c>
      <c r="C31" s="52">
        <f>B31+D31</f>
        <v>17000</v>
      </c>
      <c r="D31" s="70">
        <v>17000</v>
      </c>
      <c r="E31" s="53"/>
      <c r="F31" s="54"/>
      <c r="G31" s="71" t="s">
        <v>100</v>
      </c>
      <c r="H31" s="50"/>
      <c r="I31" s="50">
        <v>0</v>
      </c>
      <c r="J31" s="50"/>
      <c r="K31" s="76"/>
      <c r="L31" s="80"/>
    </row>
    <row r="32" s="1" customFormat="1" ht="14.25" spans="1:12">
      <c r="A32" s="72" t="s">
        <v>49</v>
      </c>
      <c r="B32" s="65">
        <f>B25+B26</f>
        <v>11005</v>
      </c>
      <c r="C32" s="65">
        <f>C25+C26</f>
        <v>30288</v>
      </c>
      <c r="D32" s="65">
        <f>D25+D26</f>
        <v>19283</v>
      </c>
      <c r="E32" s="66">
        <f>D32/B32</f>
        <v>1.75220354384371</v>
      </c>
      <c r="F32" s="61"/>
      <c r="G32" s="73" t="s">
        <v>101</v>
      </c>
      <c r="H32" s="68">
        <f>H25+H26</f>
        <v>11005</v>
      </c>
      <c r="I32" s="68">
        <f>I25+I26</f>
        <v>30288</v>
      </c>
      <c r="J32" s="68">
        <f>J25+J26</f>
        <v>19283</v>
      </c>
      <c r="K32" s="66">
        <f>J32/H32</f>
        <v>1.75220354384371</v>
      </c>
      <c r="L32" s="77"/>
    </row>
  </sheetData>
  <mergeCells count="14">
    <mergeCell ref="A2:L2"/>
    <mergeCell ref="K3:L3"/>
    <mergeCell ref="A4:E4"/>
    <mergeCell ref="G4:K4"/>
    <mergeCell ref="D5:E5"/>
    <mergeCell ref="J5:K5"/>
    <mergeCell ref="A5:A6"/>
    <mergeCell ref="B5:B6"/>
    <mergeCell ref="C5:C6"/>
    <mergeCell ref="F4:F6"/>
    <mergeCell ref="G5:G6"/>
    <mergeCell ref="H5:H6"/>
    <mergeCell ref="I5:I6"/>
    <mergeCell ref="L4:L6"/>
  </mergeCells>
  <printOptions horizontalCentered="1"/>
  <pageMargins left="0.751388888888889" right="0.751388888888889" top="1" bottom="1" header="0.5" footer="0.5"/>
  <pageSetup paperSize="9" scale="67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M13" sqref="M13"/>
    </sheetView>
  </sheetViews>
  <sheetFormatPr defaultColWidth="43.25" defaultRowHeight="13.5"/>
  <cols>
    <col min="1" max="1" width="40.625" style="1" customWidth="1"/>
    <col min="2" max="4" width="9.625" style="1" customWidth="1"/>
    <col min="5" max="5" width="9.625" style="4" customWidth="1"/>
    <col min="6" max="6" width="9.625" style="1" customWidth="1"/>
    <col min="7" max="7" width="46.625" style="1" customWidth="1"/>
    <col min="8" max="10" width="9.625" style="1" customWidth="1"/>
    <col min="11" max="11" width="9.625" style="5" customWidth="1"/>
    <col min="12" max="12" width="9.625" style="1" customWidth="1"/>
    <col min="13" max="16378" width="43.25" style="1" customWidth="1"/>
    <col min="16379" max="16384" width="43.25" style="1"/>
  </cols>
  <sheetData>
    <row r="1" s="1" customFormat="1" ht="14.25" spans="1:11">
      <c r="A1" s="6" t="s">
        <v>102</v>
      </c>
      <c r="E1" s="7"/>
      <c r="G1" s="8"/>
      <c r="J1" s="37"/>
      <c r="K1" s="7"/>
    </row>
    <row r="2" s="1" customFormat="1" ht="28.5" spans="1:12">
      <c r="A2" s="9" t="s">
        <v>103</v>
      </c>
      <c r="B2" s="9"/>
      <c r="C2" s="9"/>
      <c r="D2" s="9"/>
      <c r="E2" s="10"/>
      <c r="F2" s="9"/>
      <c r="G2" s="9"/>
      <c r="H2" s="9"/>
      <c r="I2" s="9"/>
      <c r="J2" s="38"/>
      <c r="K2" s="10"/>
      <c r="L2" s="9"/>
    </row>
    <row r="3" s="1" customFormat="1" ht="27" spans="1:12">
      <c r="A3" s="11"/>
      <c r="B3" s="11"/>
      <c r="C3" s="11"/>
      <c r="D3" s="12"/>
      <c r="E3" s="4"/>
      <c r="K3" s="5"/>
      <c r="L3" s="39" t="s">
        <v>2</v>
      </c>
    </row>
    <row r="4" s="2" customFormat="1" spans="1:12">
      <c r="A4" s="13" t="s">
        <v>3</v>
      </c>
      <c r="B4" s="13"/>
      <c r="C4" s="13"/>
      <c r="D4" s="13"/>
      <c r="E4" s="14"/>
      <c r="F4" s="15" t="s">
        <v>4</v>
      </c>
      <c r="G4" s="16" t="s">
        <v>5</v>
      </c>
      <c r="H4" s="17"/>
      <c r="I4" s="17"/>
      <c r="J4" s="17"/>
      <c r="K4" s="40"/>
      <c r="L4" s="13" t="s">
        <v>4</v>
      </c>
    </row>
    <row r="5" s="2" customFormat="1" spans="1:12">
      <c r="A5" s="13" t="s">
        <v>6</v>
      </c>
      <c r="B5" s="18" t="s">
        <v>7</v>
      </c>
      <c r="C5" s="18" t="s">
        <v>8</v>
      </c>
      <c r="D5" s="19" t="s">
        <v>9</v>
      </c>
      <c r="E5" s="20"/>
      <c r="F5" s="15"/>
      <c r="G5" s="21" t="s">
        <v>6</v>
      </c>
      <c r="H5" s="18" t="s">
        <v>7</v>
      </c>
      <c r="I5" s="18" t="s">
        <v>8</v>
      </c>
      <c r="J5" s="19" t="s">
        <v>9</v>
      </c>
      <c r="K5" s="20"/>
      <c r="L5" s="13"/>
    </row>
    <row r="6" s="2" customFormat="1" spans="1:12">
      <c r="A6" s="13"/>
      <c r="B6" s="18"/>
      <c r="C6" s="18"/>
      <c r="D6" s="19" t="s">
        <v>10</v>
      </c>
      <c r="E6" s="20" t="s">
        <v>11</v>
      </c>
      <c r="F6" s="15"/>
      <c r="G6" s="22"/>
      <c r="H6" s="18"/>
      <c r="I6" s="18"/>
      <c r="J6" s="19" t="s">
        <v>10</v>
      </c>
      <c r="K6" s="20" t="s">
        <v>11</v>
      </c>
      <c r="L6" s="13"/>
    </row>
    <row r="7" s="3" customFormat="1" ht="14.25" spans="1:12">
      <c r="A7" s="23" t="s">
        <v>104</v>
      </c>
      <c r="B7" s="24">
        <f>SUM(B8:B14)</f>
        <v>8342</v>
      </c>
      <c r="C7" s="24">
        <f>SUM(C8:C14)</f>
        <v>7729</v>
      </c>
      <c r="D7" s="24">
        <f>SUM(D8:D14)</f>
        <v>-613</v>
      </c>
      <c r="E7" s="25">
        <f>D7/B7</f>
        <v>-0.073483577079837</v>
      </c>
      <c r="F7" s="26"/>
      <c r="G7" s="23" t="s">
        <v>105</v>
      </c>
      <c r="H7" s="27">
        <f>SUM(H8:H14)</f>
        <v>6564</v>
      </c>
      <c r="I7" s="27">
        <f>SUM(I8:I14)</f>
        <v>6390</v>
      </c>
      <c r="J7" s="27">
        <f>SUM(J8:J14)</f>
        <v>-174</v>
      </c>
      <c r="K7" s="41">
        <f>J7/H7</f>
        <v>-0.026508226691042</v>
      </c>
      <c r="L7" s="26"/>
    </row>
    <row r="8" s="2" customFormat="1" ht="14.25" spans="1:12">
      <c r="A8" s="28" t="s">
        <v>106</v>
      </c>
      <c r="B8" s="29"/>
      <c r="C8" s="29"/>
      <c r="D8" s="30"/>
      <c r="E8" s="31"/>
      <c r="F8" s="32"/>
      <c r="G8" s="28" t="s">
        <v>107</v>
      </c>
      <c r="H8" s="33"/>
      <c r="I8" s="32"/>
      <c r="J8" s="32"/>
      <c r="K8" s="42"/>
      <c r="L8" s="32"/>
    </row>
    <row r="9" s="2" customFormat="1" ht="14.25" spans="1:12">
      <c r="A9" s="28" t="s">
        <v>108</v>
      </c>
      <c r="B9" s="29">
        <v>5278</v>
      </c>
      <c r="C9" s="29">
        <f>D9+B9</f>
        <v>4399</v>
      </c>
      <c r="D9" s="34">
        <f>-878-1</f>
        <v>-879</v>
      </c>
      <c r="E9" s="31">
        <f>D9/B9</f>
        <v>-0.166540356195529</v>
      </c>
      <c r="F9" s="32"/>
      <c r="G9" s="28" t="s">
        <v>109</v>
      </c>
      <c r="H9" s="33">
        <v>4341</v>
      </c>
      <c r="I9" s="35">
        <f>J9+H9</f>
        <v>4396</v>
      </c>
      <c r="J9" s="35">
        <v>55</v>
      </c>
      <c r="K9" s="42">
        <f t="shared" ref="K8:K22" si="0">J9/H9</f>
        <v>0.0126698917300161</v>
      </c>
      <c r="L9" s="32"/>
    </row>
    <row r="10" s="2" customFormat="1" ht="14.25" spans="1:12">
      <c r="A10" s="28" t="s">
        <v>110</v>
      </c>
      <c r="B10" s="29">
        <v>3064</v>
      </c>
      <c r="C10" s="29">
        <f>D10+B10</f>
        <v>3330</v>
      </c>
      <c r="D10" s="35">
        <v>266</v>
      </c>
      <c r="E10" s="31">
        <f>D10/B10</f>
        <v>0.0868146214099217</v>
      </c>
      <c r="F10" s="32"/>
      <c r="G10" s="28" t="s">
        <v>111</v>
      </c>
      <c r="H10" s="33">
        <v>2223</v>
      </c>
      <c r="I10" s="35">
        <f>J10+H10</f>
        <v>1994</v>
      </c>
      <c r="J10" s="35">
        <v>-229</v>
      </c>
      <c r="K10" s="42">
        <f t="shared" si="0"/>
        <v>-0.103013945119208</v>
      </c>
      <c r="L10" s="32"/>
    </row>
    <row r="11" s="2" customFormat="1" ht="32" customHeight="1" spans="1:12">
      <c r="A11" s="28" t="s">
        <v>112</v>
      </c>
      <c r="B11" s="36"/>
      <c r="C11" s="36"/>
      <c r="D11" s="32"/>
      <c r="E11" s="31"/>
      <c r="F11" s="32"/>
      <c r="G11" s="28" t="s">
        <v>113</v>
      </c>
      <c r="H11" s="33"/>
      <c r="I11" s="35"/>
      <c r="J11" s="35"/>
      <c r="K11" s="42"/>
      <c r="L11" s="32"/>
    </row>
    <row r="12" s="2" customFormat="1" ht="14.25" spans="1:12">
      <c r="A12" s="28" t="s">
        <v>114</v>
      </c>
      <c r="B12" s="36"/>
      <c r="C12" s="36"/>
      <c r="D12" s="32"/>
      <c r="E12" s="31"/>
      <c r="F12" s="32"/>
      <c r="G12" s="28" t="s">
        <v>115</v>
      </c>
      <c r="H12" s="33"/>
      <c r="I12" s="35"/>
      <c r="J12" s="35"/>
      <c r="K12" s="42"/>
      <c r="L12" s="32"/>
    </row>
    <row r="13" s="2" customFormat="1" ht="14.25" spans="1:12">
      <c r="A13" s="28" t="s">
        <v>116</v>
      </c>
      <c r="B13" s="36"/>
      <c r="C13" s="36"/>
      <c r="D13" s="32"/>
      <c r="E13" s="31"/>
      <c r="F13" s="32"/>
      <c r="G13" s="28" t="s">
        <v>117</v>
      </c>
      <c r="H13" s="33"/>
      <c r="I13" s="35"/>
      <c r="J13" s="35"/>
      <c r="K13" s="42"/>
      <c r="L13" s="32"/>
    </row>
    <row r="14" s="2" customFormat="1" ht="14.25" spans="1:12">
      <c r="A14" s="28" t="s">
        <v>118</v>
      </c>
      <c r="B14" s="36"/>
      <c r="C14" s="36"/>
      <c r="D14" s="32"/>
      <c r="E14" s="31"/>
      <c r="F14" s="32"/>
      <c r="G14" s="28" t="s">
        <v>119</v>
      </c>
      <c r="H14" s="33"/>
      <c r="I14" s="35"/>
      <c r="J14" s="35"/>
      <c r="K14" s="42"/>
      <c r="L14" s="32"/>
    </row>
    <row r="15" s="3" customFormat="1" ht="14.25" spans="1:12">
      <c r="A15" s="26"/>
      <c r="B15" s="26"/>
      <c r="C15" s="26"/>
      <c r="D15" s="26"/>
      <c r="E15" s="25"/>
      <c r="F15" s="26"/>
      <c r="G15" s="23" t="s">
        <v>120</v>
      </c>
      <c r="H15" s="27">
        <f>H19+H21</f>
        <v>1778</v>
      </c>
      <c r="I15" s="27">
        <f>H15+J15</f>
        <v>1338</v>
      </c>
      <c r="J15" s="27">
        <v>-440</v>
      </c>
      <c r="K15" s="41">
        <f t="shared" si="0"/>
        <v>-0.247469066366704</v>
      </c>
      <c r="L15" s="26"/>
    </row>
    <row r="16" s="3" customFormat="1" ht="14.25" spans="1:12">
      <c r="A16" s="26"/>
      <c r="B16" s="26"/>
      <c r="C16" s="26"/>
      <c r="D16" s="26"/>
      <c r="E16" s="25"/>
      <c r="F16" s="26"/>
      <c r="G16" s="23" t="s">
        <v>121</v>
      </c>
      <c r="H16" s="27">
        <f>H20+H22</f>
        <v>11802</v>
      </c>
      <c r="I16" s="27">
        <f>I20+I22</f>
        <v>11352</v>
      </c>
      <c r="J16" s="27">
        <f>J20+J22</f>
        <v>-450</v>
      </c>
      <c r="K16" s="41">
        <f t="shared" si="0"/>
        <v>-0.038129130655821</v>
      </c>
      <c r="L16" s="26"/>
    </row>
    <row r="17" s="2" customFormat="1" ht="14.25" spans="1:12">
      <c r="A17" s="32"/>
      <c r="B17" s="32"/>
      <c r="C17" s="32"/>
      <c r="D17" s="32"/>
      <c r="E17" s="31"/>
      <c r="F17" s="32"/>
      <c r="G17" s="28" t="s">
        <v>122</v>
      </c>
      <c r="H17" s="33"/>
      <c r="I17" s="35"/>
      <c r="J17" s="35"/>
      <c r="K17" s="42"/>
      <c r="L17" s="32"/>
    </row>
    <row r="18" s="2" customFormat="1" ht="14.25" spans="1:12">
      <c r="A18" s="32"/>
      <c r="B18" s="32"/>
      <c r="C18" s="32"/>
      <c r="D18" s="32"/>
      <c r="E18" s="31"/>
      <c r="F18" s="32"/>
      <c r="G18" s="28" t="s">
        <v>123</v>
      </c>
      <c r="H18" s="33"/>
      <c r="I18" s="35"/>
      <c r="J18" s="35"/>
      <c r="K18" s="42"/>
      <c r="L18" s="32"/>
    </row>
    <row r="19" s="2" customFormat="1" ht="14.25" spans="1:12">
      <c r="A19" s="32"/>
      <c r="B19" s="32"/>
      <c r="C19" s="32"/>
      <c r="D19" s="32"/>
      <c r="E19" s="31"/>
      <c r="F19" s="32"/>
      <c r="G19" s="28" t="s">
        <v>124</v>
      </c>
      <c r="H19" s="33">
        <f>B9-H9</f>
        <v>937</v>
      </c>
      <c r="I19" s="35">
        <f>H19+J19</f>
        <v>3</v>
      </c>
      <c r="J19" s="35">
        <f>-933-1</f>
        <v>-934</v>
      </c>
      <c r="K19" s="42">
        <f t="shared" si="0"/>
        <v>-0.996798292422625</v>
      </c>
      <c r="L19" s="32"/>
    </row>
    <row r="20" s="2" customFormat="1" ht="14.25" spans="1:12">
      <c r="A20" s="32"/>
      <c r="B20" s="32"/>
      <c r="C20" s="32"/>
      <c r="D20" s="32"/>
      <c r="E20" s="31"/>
      <c r="F20" s="32"/>
      <c r="G20" s="28" t="s">
        <v>125</v>
      </c>
      <c r="H20" s="33">
        <f>H19+4328</f>
        <v>5265</v>
      </c>
      <c r="I20" s="35">
        <f>H20+J20</f>
        <v>4331</v>
      </c>
      <c r="J20" s="35">
        <f>-933-1</f>
        <v>-934</v>
      </c>
      <c r="K20" s="42">
        <f t="shared" si="0"/>
        <v>-0.177397910731244</v>
      </c>
      <c r="L20" s="32"/>
    </row>
    <row r="21" s="2" customFormat="1" ht="14.25" spans="1:12">
      <c r="A21" s="32"/>
      <c r="B21" s="32"/>
      <c r="C21" s="32"/>
      <c r="D21" s="32"/>
      <c r="E21" s="31"/>
      <c r="F21" s="32"/>
      <c r="G21" s="28" t="s">
        <v>126</v>
      </c>
      <c r="H21" s="33">
        <f>B10-H10</f>
        <v>841</v>
      </c>
      <c r="I21" s="35">
        <f>H21+J21</f>
        <v>1335</v>
      </c>
      <c r="J21" s="35">
        <f>495-1</f>
        <v>494</v>
      </c>
      <c r="K21" s="42">
        <f t="shared" si="0"/>
        <v>0.587395957193817</v>
      </c>
      <c r="L21" s="32"/>
    </row>
    <row r="22" s="2" customFormat="1" ht="14.25" spans="1:12">
      <c r="A22" s="32"/>
      <c r="B22" s="32"/>
      <c r="C22" s="32"/>
      <c r="D22" s="32"/>
      <c r="E22" s="31"/>
      <c r="F22" s="32"/>
      <c r="G22" s="28" t="s">
        <v>127</v>
      </c>
      <c r="H22" s="33">
        <f>H21+5696</f>
        <v>6537</v>
      </c>
      <c r="I22" s="35">
        <f>H22+J22</f>
        <v>7021</v>
      </c>
      <c r="J22" s="35">
        <f>495-11</f>
        <v>484</v>
      </c>
      <c r="K22" s="42">
        <f t="shared" si="0"/>
        <v>0.0740400795471929</v>
      </c>
      <c r="L22" s="32"/>
    </row>
    <row r="23" s="2" customFormat="1" ht="27" spans="1:12">
      <c r="A23" s="32"/>
      <c r="B23" s="32"/>
      <c r="C23" s="32"/>
      <c r="D23" s="32"/>
      <c r="E23" s="31"/>
      <c r="F23" s="32"/>
      <c r="G23" s="28" t="s">
        <v>128</v>
      </c>
      <c r="H23" s="32"/>
      <c r="I23" s="32"/>
      <c r="J23" s="32"/>
      <c r="K23" s="42"/>
      <c r="L23" s="32"/>
    </row>
    <row r="24" s="2" customFormat="1" ht="27" spans="1:12">
      <c r="A24" s="32"/>
      <c r="B24" s="32"/>
      <c r="C24" s="32"/>
      <c r="D24" s="32"/>
      <c r="E24" s="31"/>
      <c r="F24" s="32"/>
      <c r="G24" s="28" t="s">
        <v>129</v>
      </c>
      <c r="H24" s="32"/>
      <c r="I24" s="32"/>
      <c r="J24" s="32"/>
      <c r="K24" s="42"/>
      <c r="L24" s="32"/>
    </row>
    <row r="25" s="2" customFormat="1" spans="1:12">
      <c r="A25" s="32"/>
      <c r="B25" s="32"/>
      <c r="C25" s="32"/>
      <c r="D25" s="32"/>
      <c r="E25" s="31"/>
      <c r="F25" s="32"/>
      <c r="G25" s="28" t="s">
        <v>130</v>
      </c>
      <c r="H25" s="32"/>
      <c r="I25" s="32"/>
      <c r="J25" s="32"/>
      <c r="K25" s="42"/>
      <c r="L25" s="32"/>
    </row>
    <row r="26" s="2" customFormat="1" spans="1:12">
      <c r="A26" s="32"/>
      <c r="B26" s="32"/>
      <c r="C26" s="32"/>
      <c r="D26" s="32"/>
      <c r="E26" s="31"/>
      <c r="F26" s="32"/>
      <c r="G26" s="28" t="s">
        <v>131</v>
      </c>
      <c r="H26" s="32"/>
      <c r="I26" s="32"/>
      <c r="J26" s="32"/>
      <c r="K26" s="42"/>
      <c r="L26" s="32"/>
    </row>
    <row r="27" s="2" customFormat="1" spans="1:12">
      <c r="A27" s="32"/>
      <c r="B27" s="32"/>
      <c r="C27" s="32"/>
      <c r="D27" s="32"/>
      <c r="E27" s="31"/>
      <c r="F27" s="32"/>
      <c r="G27" s="28" t="s">
        <v>132</v>
      </c>
      <c r="H27" s="32"/>
      <c r="I27" s="32"/>
      <c r="J27" s="32"/>
      <c r="K27" s="42"/>
      <c r="L27" s="32"/>
    </row>
    <row r="28" s="2" customFormat="1" spans="1:12">
      <c r="A28" s="32"/>
      <c r="B28" s="32"/>
      <c r="C28" s="32"/>
      <c r="D28" s="32"/>
      <c r="E28" s="31"/>
      <c r="F28" s="32"/>
      <c r="G28" s="28" t="s">
        <v>133</v>
      </c>
      <c r="H28" s="32"/>
      <c r="I28" s="32"/>
      <c r="J28" s="32"/>
      <c r="K28" s="42"/>
      <c r="L28" s="32"/>
    </row>
    <row r="29" s="2" customFormat="1" spans="1:12">
      <c r="A29" s="32"/>
      <c r="B29" s="32"/>
      <c r="C29" s="32"/>
      <c r="D29" s="32"/>
      <c r="E29" s="31"/>
      <c r="F29" s="32"/>
      <c r="G29" s="28" t="s">
        <v>134</v>
      </c>
      <c r="H29" s="32"/>
      <c r="I29" s="32"/>
      <c r="J29" s="32"/>
      <c r="K29" s="42"/>
      <c r="L29" s="32"/>
    </row>
    <row r="30" s="2" customFormat="1" spans="1:12">
      <c r="A30" s="32"/>
      <c r="B30" s="32"/>
      <c r="C30" s="32"/>
      <c r="D30" s="32"/>
      <c r="E30" s="31"/>
      <c r="F30" s="32"/>
      <c r="G30" s="28" t="s">
        <v>135</v>
      </c>
      <c r="H30" s="32"/>
      <c r="I30" s="32"/>
      <c r="J30" s="32"/>
      <c r="K30" s="42"/>
      <c r="L30" s="32"/>
    </row>
    <row r="31" s="2" customFormat="1" spans="1:12">
      <c r="A31" s="32"/>
      <c r="B31" s="32"/>
      <c r="C31" s="32"/>
      <c r="D31" s="32"/>
      <c r="E31" s="31"/>
      <c r="F31" s="32"/>
      <c r="G31" s="32"/>
      <c r="H31" s="32"/>
      <c r="I31" s="32"/>
      <c r="J31" s="32"/>
      <c r="K31" s="42"/>
      <c r="L31" s="32"/>
    </row>
    <row r="32" s="2" customFormat="1" spans="1:12">
      <c r="A32" s="32"/>
      <c r="B32" s="32"/>
      <c r="C32" s="32"/>
      <c r="D32" s="32"/>
      <c r="E32" s="31"/>
      <c r="F32" s="32"/>
      <c r="G32" s="32"/>
      <c r="H32" s="32"/>
      <c r="I32" s="32"/>
      <c r="J32" s="32"/>
      <c r="K32" s="42"/>
      <c r="L32" s="32"/>
    </row>
  </sheetData>
  <mergeCells count="13">
    <mergeCell ref="A2:L2"/>
    <mergeCell ref="A4:E4"/>
    <mergeCell ref="G4:K4"/>
    <mergeCell ref="D5:E5"/>
    <mergeCell ref="J5:K5"/>
    <mergeCell ref="A5:A6"/>
    <mergeCell ref="B5:B6"/>
    <mergeCell ref="C5:C6"/>
    <mergeCell ref="F4:F6"/>
    <mergeCell ref="G5:G6"/>
    <mergeCell ref="H5:H6"/>
    <mergeCell ref="I5:I6"/>
    <mergeCell ref="L4:L6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 (改)</vt:lpstr>
      <vt:lpstr>政府性基金预算</vt:lpstr>
      <vt:lpstr>社会保险基金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Administrator</cp:lastModifiedBy>
  <dcterms:created xsi:type="dcterms:W3CDTF">2017-09-13T03:05:00Z</dcterms:created>
  <cp:lastPrinted>2021-12-09T03:02:00Z</cp:lastPrinted>
  <dcterms:modified xsi:type="dcterms:W3CDTF">2024-12-13T08:55:25Z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ubyTemplateID" linkTarget="0">
    <vt:lpwstr>14</vt:lpwstr>
  </property>
  <property fmtid="{D5CDD505-2E9C-101B-9397-08002B2CF9AE}" pid="4" name="ICV">
    <vt:lpwstr>D7734BF0A67B499486EFBE0BC993F5BE</vt:lpwstr>
  </property>
</Properties>
</file>